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05" activeTab="0"/>
  </bookViews>
  <sheets>
    <sheet name="Summary" sheetId="1" r:id="rId1"/>
    <sheet name="Income" sheetId="2" r:id="rId2"/>
    <sheet name="Expense detail by day" sheetId="3" r:id="rId3"/>
    <sheet name="Sheet2" sheetId="4" r:id="rId4"/>
  </sheets>
  <definedNames>
    <definedName name="_xlnm.Print_Area" localSheetId="2">'Expense detail by day'!$A$2:$I$73</definedName>
    <definedName name="_xlnm.Print_Area" localSheetId="1">'Income'!$A$1:$J$55</definedName>
  </definedNames>
  <calcPr fullCalcOnLoad="1"/>
</workbook>
</file>

<file path=xl/comments2.xml><?xml version="1.0" encoding="utf-8"?>
<comments xmlns="http://schemas.openxmlformats.org/spreadsheetml/2006/main">
  <authors>
    <author>dpeel</author>
  </authors>
  <commentList>
    <comment ref="C44" authorId="0">
      <text>
        <r>
          <rPr>
            <b/>
            <sz val="8"/>
            <rFont val="Tahoma"/>
            <family val="0"/>
          </rPr>
          <t>dpeel:</t>
        </r>
        <r>
          <rPr>
            <sz val="8"/>
            <rFont val="Tahoma"/>
            <family val="0"/>
          </rPr>
          <t xml:space="preserve">
See Traders information</t>
        </r>
      </text>
    </comment>
  </commentList>
</comments>
</file>

<file path=xl/comments3.xml><?xml version="1.0" encoding="utf-8"?>
<comments xmlns="http://schemas.openxmlformats.org/spreadsheetml/2006/main">
  <authors>
    <author>dpeel</author>
  </authors>
  <commentList>
    <comment ref="D13" authorId="0">
      <text>
        <r>
          <rPr>
            <b/>
            <sz val="8"/>
            <rFont val="Tahoma"/>
            <family val="2"/>
          </rPr>
          <t>dpeel:</t>
        </r>
        <r>
          <rPr>
            <sz val="8"/>
            <rFont val="Tahoma"/>
            <family val="2"/>
          </rPr>
          <t xml:space="preserve">
estimate
</t>
        </r>
      </text>
    </comment>
    <comment ref="D14" authorId="0">
      <text>
        <r>
          <rPr>
            <b/>
            <sz val="8"/>
            <rFont val="Tahoma"/>
            <family val="2"/>
          </rPr>
          <t>dpeel:</t>
        </r>
        <r>
          <rPr>
            <sz val="8"/>
            <rFont val="Tahoma"/>
            <family val="2"/>
          </rPr>
          <t xml:space="preserve">
estimate
</t>
        </r>
      </text>
    </comment>
  </commentList>
</comments>
</file>

<file path=xl/sharedStrings.xml><?xml version="1.0" encoding="utf-8"?>
<sst xmlns="http://schemas.openxmlformats.org/spreadsheetml/2006/main" count="189" uniqueCount="159">
  <si>
    <t>INCOME</t>
  </si>
  <si>
    <t>Event entries</t>
  </si>
  <si>
    <t>Fee</t>
  </si>
  <si>
    <t>Junior</t>
  </si>
  <si>
    <t>Late entries</t>
  </si>
  <si>
    <t>Colour-Coded Entries</t>
  </si>
  <si>
    <t>Relays</t>
  </si>
  <si>
    <t>3 man teams</t>
  </si>
  <si>
    <t>Juniors teams</t>
  </si>
  <si>
    <t>Sub-total</t>
  </si>
  <si>
    <t>Sponsorship</t>
  </si>
  <si>
    <t>Other Income</t>
  </si>
  <si>
    <t>Traders</t>
  </si>
  <si>
    <t>T-shirt Franchise</t>
  </si>
  <si>
    <t>TOTAL INCOME</t>
  </si>
  <si>
    <t>Printing</t>
  </si>
  <si>
    <t>Description Sheets</t>
  </si>
  <si>
    <t>Postage / Envelopes</t>
  </si>
  <si>
    <t>Results</t>
  </si>
  <si>
    <t>Bussing</t>
  </si>
  <si>
    <t>Car Parking</t>
  </si>
  <si>
    <t>Drugs testing</t>
  </si>
  <si>
    <t>Equipment Insurance</t>
  </si>
  <si>
    <t>First Aid</t>
  </si>
  <si>
    <t>Flowers</t>
  </si>
  <si>
    <t>Gifts / Donations</t>
  </si>
  <si>
    <t xml:space="preserve">Land Access </t>
  </si>
  <si>
    <t>Numbers / Bibs</t>
  </si>
  <si>
    <t>Prizes</t>
  </si>
  <si>
    <t>String course prizes</t>
  </si>
  <si>
    <t>TrailO</t>
  </si>
  <si>
    <t>Toilets</t>
  </si>
  <si>
    <t>Water</t>
  </si>
  <si>
    <t>Website costs</t>
  </si>
  <si>
    <t>Advertising</t>
  </si>
  <si>
    <t>Signage</t>
  </si>
  <si>
    <t>Controller</t>
  </si>
  <si>
    <t>Coordinator expenses</t>
  </si>
  <si>
    <t>Planner</t>
  </si>
  <si>
    <t>Contingencies</t>
  </si>
  <si>
    <t>£</t>
  </si>
  <si>
    <t>Grand Total</t>
  </si>
  <si>
    <t>to be distributed:</t>
  </si>
  <si>
    <t>total</t>
  </si>
  <si>
    <t>Daily</t>
  </si>
  <si>
    <t>day 2</t>
  </si>
  <si>
    <t>Event</t>
  </si>
  <si>
    <t>Notes</t>
  </si>
  <si>
    <t>Maps Bags</t>
  </si>
  <si>
    <t xml:space="preserve">2000+3000+3000+2000: </t>
  </si>
  <si>
    <t>from clubs</t>
  </si>
  <si>
    <t>Van Hire</t>
  </si>
  <si>
    <t>Asst Planner</t>
  </si>
  <si>
    <t>150 copies</t>
  </si>
  <si>
    <t>General</t>
  </si>
  <si>
    <t>No cost to event-but need facilities</t>
  </si>
  <si>
    <t>Traffic Control/police</t>
  </si>
  <si>
    <t>no. teams</t>
  </si>
  <si>
    <t>Laptop hire</t>
  </si>
  <si>
    <t>Equipment Officer</t>
  </si>
  <si>
    <t>(if available)</t>
  </si>
  <si>
    <t>day 1</t>
  </si>
  <si>
    <t>Treasurer</t>
  </si>
  <si>
    <t>incl VAT</t>
  </si>
  <si>
    <t>Marquees/tents</t>
  </si>
  <si>
    <t>ENTRIES PER DAY</t>
  </si>
  <si>
    <t>Senior BOF</t>
  </si>
  <si>
    <t>Senior BOF/SWOA</t>
  </si>
  <si>
    <t>Trail O  (days 1,2,3 only)</t>
  </si>
  <si>
    <t>Map  Boxes</t>
  </si>
  <si>
    <t>Ian Marsden -covering both</t>
  </si>
  <si>
    <t>15/25+disabled+urinal</t>
  </si>
  <si>
    <t>Flyer/Leaflet Printing</t>
  </si>
  <si>
    <t>TOTAL EXPENDITURE</t>
  </si>
  <si>
    <t xml:space="preserve">SURPLUS </t>
  </si>
  <si>
    <t>Meeting Expenses</t>
  </si>
  <si>
    <t>for winners: 6 each day x8</t>
  </si>
  <si>
    <t>Race Day Managers</t>
  </si>
  <si>
    <t>British Orienteering</t>
  </si>
  <si>
    <t>INCOME PER DAY</t>
  </si>
  <si>
    <t>Entries closing date 1</t>
  </si>
  <si>
    <t>Entries closing date 2</t>
  </si>
  <si>
    <t>event</t>
  </si>
  <si>
    <t>Model event</t>
  </si>
  <si>
    <t>Model</t>
  </si>
  <si>
    <t>Relay</t>
  </si>
  <si>
    <t>Event......</t>
  </si>
  <si>
    <t>Date......</t>
  </si>
  <si>
    <t>Access</t>
  </si>
  <si>
    <t>Map production</t>
  </si>
  <si>
    <t>Equipment Hire</t>
  </si>
  <si>
    <t>Service costs</t>
  </si>
  <si>
    <t>Prize giving</t>
  </si>
  <si>
    <t>Competitor costs</t>
  </si>
  <si>
    <t>Promotion</t>
  </si>
  <si>
    <t xml:space="preserve">Generator hire </t>
  </si>
  <si>
    <t>Public Address</t>
  </si>
  <si>
    <t>Radio Controls</t>
  </si>
  <si>
    <t>Venue</t>
  </si>
  <si>
    <t>Base mapping</t>
  </si>
  <si>
    <t xml:space="preserve">Survey </t>
  </si>
  <si>
    <t>Cartography</t>
  </si>
  <si>
    <t>Entry Secretary</t>
  </si>
  <si>
    <t>Waste/skip hire</t>
  </si>
  <si>
    <t xml:space="preserve">Electronic punching controls </t>
  </si>
  <si>
    <t>Electronic punching cards</t>
  </si>
  <si>
    <t>Onile entry costs</t>
  </si>
  <si>
    <t>Computing/resulsts</t>
  </si>
  <si>
    <t>Commentary</t>
  </si>
  <si>
    <t>Pins</t>
  </si>
  <si>
    <t>Ordnance Surveys data or Photogrametric base map</t>
  </si>
  <si>
    <t>generally only provided on course</t>
  </si>
  <si>
    <t>elite only for individual, all competitors for relays</t>
  </si>
  <si>
    <t xml:space="preserve">website to be incorporated into BO website </t>
  </si>
  <si>
    <t>use BO online entry system cost: 3%</t>
  </si>
  <si>
    <t>BOF will proved medals to top 3 in A and L course and winners of B and S</t>
  </si>
  <si>
    <t xml:space="preserve">Focus advert @ £200 </t>
  </si>
  <si>
    <t>Insert in Focus</t>
  </si>
  <si>
    <t>Programme</t>
  </si>
  <si>
    <t>Results booklets</t>
  </si>
  <si>
    <t>Car parking</t>
  </si>
  <si>
    <t>Electronic card hire fee</t>
  </si>
  <si>
    <t>Flyer/Leaflet distribution</t>
  </si>
  <si>
    <t xml:space="preserve">4000 A3 folded copies </t>
  </si>
  <si>
    <t>Hospitality</t>
  </si>
  <si>
    <t>Event windscreen sticker</t>
  </si>
  <si>
    <t>appropriate for landowners, VIP's &amp; future event officials</t>
  </si>
  <si>
    <t>2 @ £150 + 2 @ £75</t>
  </si>
  <si>
    <t>300 copies (16 pp, A5) @ £3</t>
  </si>
  <si>
    <t>150 copies (16 pp, A5) @ £3</t>
  </si>
  <si>
    <t>Programme/website adverts</t>
  </si>
  <si>
    <t>Event advertising/sponsorship</t>
  </si>
  <si>
    <t>For major events this should be offset litho</t>
  </si>
  <si>
    <t>approx 5%</t>
  </si>
  <si>
    <t>map packs</t>
  </si>
  <si>
    <t>Expenditure</t>
  </si>
  <si>
    <t>EXPENDITURE</t>
  </si>
  <si>
    <t>BRITISH ORIENTEERING event budget sheet</t>
  </si>
  <si>
    <t>Income</t>
  </si>
  <si>
    <t>Total Income</t>
  </si>
  <si>
    <t>Colour coded</t>
  </si>
  <si>
    <t>Trail O</t>
  </si>
  <si>
    <t xml:space="preserve"> Officials Expenses:</t>
  </si>
  <si>
    <t>Total Expenditure</t>
  </si>
  <si>
    <t>Surplus</t>
  </si>
  <si>
    <t>Region</t>
  </si>
  <si>
    <t>Officials Expenses:</t>
  </si>
  <si>
    <t>Days 1</t>
  </si>
  <si>
    <t>Individual</t>
  </si>
  <si>
    <t xml:space="preserve">Entries by </t>
  </si>
  <si>
    <t>Entries by</t>
  </si>
  <si>
    <t>day2</t>
  </si>
  <si>
    <t>6*£150</t>
  </si>
  <si>
    <t>Exepenss</t>
  </si>
  <si>
    <t>2  St Johns ambulances + donation</t>
  </si>
  <si>
    <t>Day 1 Individual</t>
  </si>
  <si>
    <t>Day 2 Relay</t>
  </si>
  <si>
    <t xml:space="preserve">Senior </t>
  </si>
  <si>
    <t>Senior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</si>
</sst>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_-;\(#,##0\);_-* &quot;-&quot;??_-;_-@_-"/>
    <numFmt numFmtId="166" formatCode="General\ &quot;copies&quot;"/>
    <numFmt numFmtId="167" formatCode="#,##0_ ;\-#,##0\ "/>
    <numFmt numFmtId="168" formatCode="_-* #,##0.0_-;\-* #,##0.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56"/>
      <name val="Cambria"/>
      <family val="1"/>
    </font>
    <font>
      <b/>
      <sz val="12"/>
      <color indexed="56"/>
      <name val="Cambria"/>
      <family val="1"/>
    </font>
    <font>
      <b/>
      <sz val="10"/>
      <color indexed="56"/>
      <name val="Cambria"/>
      <family val="1"/>
    </font>
    <font>
      <sz val="10"/>
      <color indexed="56"/>
      <name val="Cambria"/>
      <family val="1"/>
    </font>
    <font>
      <b/>
      <sz val="22"/>
      <color indexed="56"/>
      <name val="Cambria"/>
      <family val="1"/>
    </font>
    <font>
      <i/>
      <sz val="10"/>
      <color indexed="56"/>
      <name val="Cambria"/>
      <family val="1"/>
    </font>
    <font>
      <b/>
      <sz val="16"/>
      <color indexed="56"/>
      <name val="Cambria"/>
      <family val="1"/>
    </font>
    <font>
      <b/>
      <sz val="10"/>
      <color indexed="56"/>
      <name val="Calibri"/>
      <family val="2"/>
    </font>
    <font>
      <b/>
      <sz val="12"/>
      <color indexed="56"/>
      <name val="Calibri"/>
      <family val="2"/>
    </font>
    <font>
      <sz val="10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3" fontId="7" fillId="0" borderId="0" xfId="42" applyFont="1" applyFill="1" applyAlignment="1">
      <alignment/>
    </xf>
    <xf numFmtId="0" fontId="7" fillId="0" borderId="0" xfId="0" applyFont="1" applyFill="1" applyAlignment="1">
      <alignment/>
    </xf>
    <xf numFmtId="164" fontId="7" fillId="0" borderId="0" xfId="42" applyNumberFormat="1" applyFont="1" applyFill="1" applyAlignment="1">
      <alignment/>
    </xf>
    <xf numFmtId="14" fontId="5" fillId="0" borderId="0" xfId="0" applyNumberFormat="1" applyFont="1" applyFill="1" applyAlignment="1">
      <alignment/>
    </xf>
    <xf numFmtId="43" fontId="7" fillId="0" borderId="0" xfId="42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7" fillId="0" borderId="0" xfId="42" applyNumberFormat="1" applyFont="1" applyFill="1" applyAlignment="1">
      <alignment horizontal="center"/>
    </xf>
    <xf numFmtId="43" fontId="7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/>
    </xf>
    <xf numFmtId="164" fontId="7" fillId="0" borderId="10" xfId="42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6" fillId="0" borderId="10" xfId="42" applyNumberFormat="1" applyFont="1" applyFill="1" applyBorder="1" applyAlignment="1">
      <alignment/>
    </xf>
    <xf numFmtId="164" fontId="6" fillId="0" borderId="0" xfId="42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164" fontId="7" fillId="0" borderId="11" xfId="42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/>
    </xf>
    <xf numFmtId="164" fontId="6" fillId="0" borderId="12" xfId="42" applyNumberFormat="1" applyFont="1" applyFill="1" applyBorder="1" applyAlignment="1">
      <alignment/>
    </xf>
    <xf numFmtId="164" fontId="6" fillId="0" borderId="13" xfId="42" applyNumberFormat="1" applyFont="1" applyFill="1" applyBorder="1" applyAlignment="1">
      <alignment/>
    </xf>
    <xf numFmtId="164" fontId="6" fillId="0" borderId="0" xfId="42" applyNumberFormat="1" applyFont="1" applyFill="1" applyAlignment="1">
      <alignment/>
    </xf>
    <xf numFmtId="167" fontId="6" fillId="0" borderId="0" xfId="42" applyNumberFormat="1" applyFont="1" applyFill="1" applyBorder="1" applyAlignment="1">
      <alignment/>
    </xf>
    <xf numFmtId="164" fontId="7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42" applyFont="1" applyFill="1" applyBorder="1" applyAlignment="1">
      <alignment/>
    </xf>
    <xf numFmtId="165" fontId="6" fillId="0" borderId="0" xfId="42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9" fontId="7" fillId="0" borderId="0" xfId="0" applyNumberFormat="1" applyFont="1" applyBorder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164" fontId="7" fillId="0" borderId="0" xfId="42" applyNumberFormat="1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42" applyNumberFormat="1" applyFont="1" applyAlignment="1">
      <alignment/>
    </xf>
    <xf numFmtId="0" fontId="6" fillId="0" borderId="0" xfId="0" applyFont="1" applyBorder="1" applyAlignment="1">
      <alignment horizontal="left"/>
    </xf>
    <xf numFmtId="164" fontId="9" fillId="0" borderId="0" xfId="42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164" fontId="6" fillId="0" borderId="14" xfId="42" applyNumberFormat="1" applyFont="1" applyBorder="1" applyAlignment="1">
      <alignment/>
    </xf>
    <xf numFmtId="164" fontId="6" fillId="0" borderId="15" xfId="42" applyNumberFormat="1" applyFont="1" applyBorder="1" applyAlignment="1">
      <alignment/>
    </xf>
    <xf numFmtId="164" fontId="6" fillId="0" borderId="16" xfId="42" applyNumberFormat="1" applyFont="1" applyFill="1" applyBorder="1" applyAlignment="1">
      <alignment/>
    </xf>
    <xf numFmtId="164" fontId="7" fillId="32" borderId="10" xfId="42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164" fontId="7" fillId="0" borderId="17" xfId="42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164" fontId="11" fillId="0" borderId="0" xfId="42" applyNumberFormat="1" applyFont="1" applyFill="1" applyAlignment="1">
      <alignment/>
    </xf>
    <xf numFmtId="164" fontId="6" fillId="0" borderId="0" xfId="42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/>
    </xf>
    <xf numFmtId="164" fontId="13" fillId="0" borderId="16" xfId="0" applyNumberFormat="1" applyFont="1" applyBorder="1" applyAlignment="1">
      <alignment/>
    </xf>
    <xf numFmtId="0" fontId="13" fillId="0" borderId="16" xfId="0" applyFont="1" applyBorder="1" applyAlignment="1">
      <alignment/>
    </xf>
    <xf numFmtId="168" fontId="13" fillId="0" borderId="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4.57421875" style="0" customWidth="1"/>
  </cols>
  <sheetData>
    <row r="1" spans="1:2" ht="20.25">
      <c r="A1" s="54" t="s">
        <v>137</v>
      </c>
      <c r="B1" s="3"/>
    </row>
    <row r="2" spans="1:2" ht="12.75">
      <c r="A2" s="1"/>
      <c r="B2" s="1"/>
    </row>
    <row r="3" spans="1:3" ht="15.75">
      <c r="A3" s="2" t="s">
        <v>86</v>
      </c>
      <c r="B3" s="7"/>
      <c r="C3" s="7" t="s">
        <v>87</v>
      </c>
    </row>
    <row r="5" spans="1:4" ht="15.75">
      <c r="A5" s="60" t="s">
        <v>138</v>
      </c>
      <c r="B5" s="61"/>
      <c r="C5" s="61"/>
      <c r="D5" s="61"/>
    </row>
    <row r="6" spans="1:4" ht="12.75">
      <c r="A6" s="61"/>
      <c r="B6" s="61" t="s">
        <v>83</v>
      </c>
      <c r="C6" s="61"/>
      <c r="D6" s="61">
        <f>Income!J5</f>
        <v>600</v>
      </c>
    </row>
    <row r="7" spans="1:4" ht="12.75">
      <c r="A7" s="61"/>
      <c r="B7" s="61" t="s">
        <v>155</v>
      </c>
      <c r="C7" s="61"/>
      <c r="D7" s="61">
        <f>Income!F35</f>
        <v>27150</v>
      </c>
    </row>
    <row r="8" spans="1:4" ht="12.75">
      <c r="A8" s="61"/>
      <c r="B8" s="61" t="s">
        <v>156</v>
      </c>
      <c r="C8" s="61"/>
      <c r="D8" s="61">
        <f>Income!G35</f>
        <v>11715</v>
      </c>
    </row>
    <row r="9" spans="1:4" ht="12.75">
      <c r="A9" s="61"/>
      <c r="B9" s="61" t="s">
        <v>141</v>
      </c>
      <c r="C9" s="61"/>
      <c r="D9" s="61">
        <f>Income!J32</f>
        <v>374</v>
      </c>
    </row>
    <row r="10" spans="1:4" ht="12.75">
      <c r="A10" s="61"/>
      <c r="B10" s="61" t="s">
        <v>140</v>
      </c>
      <c r="C10" s="61"/>
      <c r="D10" s="61">
        <f>Income!J19</f>
        <v>950</v>
      </c>
    </row>
    <row r="11" spans="1:4" ht="12.75">
      <c r="A11" s="61"/>
      <c r="B11" s="61" t="s">
        <v>11</v>
      </c>
      <c r="C11" s="61"/>
      <c r="D11" s="61">
        <f>Income!J46</f>
        <v>4250</v>
      </c>
    </row>
    <row r="12" spans="1:4" ht="13.5" thickBot="1">
      <c r="A12" s="61"/>
      <c r="B12" s="56" t="s">
        <v>139</v>
      </c>
      <c r="C12" s="61"/>
      <c r="D12" s="68">
        <f>SUM(D6:D11)</f>
        <v>45039</v>
      </c>
    </row>
    <row r="13" spans="1:4" ht="12.75">
      <c r="A13" s="61"/>
      <c r="B13" s="61"/>
      <c r="C13" s="61"/>
      <c r="D13" s="61"/>
    </row>
    <row r="14" spans="1:4" ht="15.75">
      <c r="A14" s="60" t="s">
        <v>135</v>
      </c>
      <c r="B14" s="61"/>
      <c r="C14" s="61"/>
      <c r="D14" s="61"/>
    </row>
    <row r="15" spans="1:4" ht="12.75">
      <c r="A15" s="56"/>
      <c r="B15" s="61" t="s">
        <v>88</v>
      </c>
      <c r="C15" s="61"/>
      <c r="D15" s="69">
        <f>'Expense detail by day'!H10</f>
        <v>7380</v>
      </c>
    </row>
    <row r="16" spans="1:4" ht="12.75">
      <c r="A16" s="56"/>
      <c r="B16" s="62" t="s">
        <v>89</v>
      </c>
      <c r="C16" s="61"/>
      <c r="D16" s="63">
        <f>'Expense detail by day'!H15</f>
        <v>6015</v>
      </c>
    </row>
    <row r="17" spans="1:4" ht="12.75">
      <c r="A17" s="56"/>
      <c r="B17" s="62" t="s">
        <v>93</v>
      </c>
      <c r="C17" s="61"/>
      <c r="D17" s="61">
        <f>'Expense detail by day'!H22</f>
        <v>593</v>
      </c>
    </row>
    <row r="18" spans="1:4" ht="12.75">
      <c r="A18" s="56"/>
      <c r="B18" s="62" t="s">
        <v>91</v>
      </c>
      <c r="C18" s="61"/>
      <c r="D18" s="61">
        <f>'Expense detail by day'!H30</f>
        <v>5437.45</v>
      </c>
    </row>
    <row r="19" spans="1:4" ht="12.75">
      <c r="A19" s="56"/>
      <c r="B19" s="62" t="s">
        <v>90</v>
      </c>
      <c r="C19" s="61"/>
      <c r="D19" s="61">
        <f>'Expense detail by day'!H41</f>
        <v>5180</v>
      </c>
    </row>
    <row r="20" spans="1:4" ht="12.75">
      <c r="A20" s="56"/>
      <c r="B20" s="62" t="s">
        <v>92</v>
      </c>
      <c r="C20" s="61"/>
      <c r="D20" s="61">
        <f>'Expense detail by day'!H46</f>
        <v>1496</v>
      </c>
    </row>
    <row r="21" spans="1:4" ht="12.75">
      <c r="A21" s="56"/>
      <c r="B21" s="62" t="s">
        <v>94</v>
      </c>
      <c r="C21" s="61"/>
      <c r="D21" s="61">
        <f>'Expense detail by day'!H56</f>
        <v>3600</v>
      </c>
    </row>
    <row r="22" spans="1:4" ht="12.75">
      <c r="A22" s="56"/>
      <c r="B22" s="64" t="s">
        <v>146</v>
      </c>
      <c r="C22" s="61"/>
      <c r="D22" s="61">
        <f>'Expense detail by day'!H67</f>
        <v>3500</v>
      </c>
    </row>
    <row r="23" spans="1:5" ht="12.75">
      <c r="A23" s="56"/>
      <c r="B23" s="62" t="s">
        <v>39</v>
      </c>
      <c r="C23" s="61"/>
      <c r="D23" s="65">
        <f>'Expense detail by day'!H70</f>
        <v>1500</v>
      </c>
      <c r="E23" s="59"/>
    </row>
    <row r="24" spans="1:4" ht="13.5" thickBot="1">
      <c r="A24" s="56"/>
      <c r="B24" s="57" t="s">
        <v>143</v>
      </c>
      <c r="C24" s="61"/>
      <c r="D24" s="67">
        <f>SUM(D15:D23)</f>
        <v>34701.45</v>
      </c>
    </row>
    <row r="25" spans="1:4" ht="12.75">
      <c r="A25" s="56"/>
      <c r="B25" s="61"/>
      <c r="C25" s="61"/>
      <c r="D25" s="61"/>
    </row>
    <row r="26" spans="1:4" ht="16.5" thickBot="1">
      <c r="A26" s="60" t="s">
        <v>144</v>
      </c>
      <c r="B26" s="61"/>
      <c r="C26" s="61"/>
      <c r="D26" s="66">
        <f>D12-D24</f>
        <v>10337.550000000003</v>
      </c>
    </row>
    <row r="27" spans="1:4" ht="12.75">
      <c r="A27" s="61"/>
      <c r="B27" s="56" t="s">
        <v>145</v>
      </c>
      <c r="C27" s="56"/>
      <c r="D27" s="58">
        <f>D26*1/3</f>
        <v>3445.850000000001</v>
      </c>
    </row>
    <row r="28" spans="1:4" ht="12.75">
      <c r="A28" s="61"/>
      <c r="B28" s="56" t="s">
        <v>78</v>
      </c>
      <c r="C28" s="56"/>
      <c r="D28" s="58">
        <f>D26*2/3</f>
        <v>6891.700000000002</v>
      </c>
    </row>
    <row r="30" ht="12.75">
      <c r="F30" s="27">
        <f>SUM(C30:E30)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&amp;L&amp;F&amp;R&amp;G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pane ySplit="3" topLeftCell="A4" activePane="bottomLeft" state="frozen"/>
      <selection pane="topLeft" activeCell="C7" sqref="C7"/>
      <selection pane="bottomLeft" activeCell="C30" sqref="C30"/>
    </sheetView>
  </sheetViews>
  <sheetFormatPr defaultColWidth="9.140625" defaultRowHeight="12.75"/>
  <cols>
    <col min="1" max="1" width="4.421875" style="1" bestFit="1" customWidth="1"/>
    <col min="2" max="2" width="18.8515625" style="5" customWidth="1"/>
    <col min="3" max="3" width="17.7109375" style="5" customWidth="1"/>
    <col min="4" max="4" width="6.57421875" style="4" customWidth="1"/>
    <col min="5" max="5" width="9.421875" style="4" customWidth="1"/>
    <col min="6" max="6" width="10.140625" style="5" bestFit="1" customWidth="1"/>
    <col min="7" max="7" width="10.28125" style="5" customWidth="1"/>
    <col min="8" max="8" width="9.8515625" style="6" bestFit="1" customWidth="1"/>
    <col min="9" max="9" width="1.8515625" style="5" customWidth="1"/>
    <col min="10" max="10" width="12.57421875" style="6" bestFit="1" customWidth="1"/>
    <col min="11" max="11" width="10.28125" style="5" bestFit="1" customWidth="1"/>
    <col min="12" max="12" width="9.28125" style="5" bestFit="1" customWidth="1"/>
    <col min="13" max="16384" width="9.140625" style="5" customWidth="1"/>
  </cols>
  <sheetData>
    <row r="1" spans="2:8" ht="27">
      <c r="B1" s="53" t="s">
        <v>0</v>
      </c>
      <c r="D1" s="5" t="s">
        <v>44</v>
      </c>
      <c r="E1" s="5"/>
      <c r="G1" s="6"/>
      <c r="H1" s="5"/>
    </row>
    <row r="2" spans="4:10" ht="12.75">
      <c r="D2" s="4" t="s">
        <v>2</v>
      </c>
      <c r="E2" s="8" t="s">
        <v>84</v>
      </c>
      <c r="F2" s="9" t="s">
        <v>61</v>
      </c>
      <c r="G2" s="9" t="s">
        <v>45</v>
      </c>
      <c r="H2" s="5"/>
      <c r="J2" s="6" t="s">
        <v>41</v>
      </c>
    </row>
    <row r="3" spans="2:10" ht="12.75">
      <c r="B3" s="5" t="s">
        <v>1</v>
      </c>
      <c r="D3" s="8" t="s">
        <v>40</v>
      </c>
      <c r="E3" s="8" t="s">
        <v>82</v>
      </c>
      <c r="F3" s="9" t="s">
        <v>148</v>
      </c>
      <c r="G3" s="9" t="s">
        <v>85</v>
      </c>
      <c r="H3" s="5"/>
      <c r="J3" s="10" t="s">
        <v>40</v>
      </c>
    </row>
    <row r="4" spans="2:10" ht="12.75">
      <c r="B4" s="3" t="s">
        <v>83</v>
      </c>
      <c r="D4" s="8"/>
      <c r="E4" s="8"/>
      <c r="H4" s="10"/>
      <c r="J4" s="10"/>
    </row>
    <row r="5" spans="2:10" ht="12.75">
      <c r="B5" s="3"/>
      <c r="C5" s="5" t="s">
        <v>134</v>
      </c>
      <c r="D5" s="8">
        <v>4</v>
      </c>
      <c r="E5" s="10">
        <v>150</v>
      </c>
      <c r="H5" s="10"/>
      <c r="J5" s="6">
        <f>D5*E5</f>
        <v>600</v>
      </c>
    </row>
    <row r="6" spans="2:10" ht="23.25" customHeight="1">
      <c r="B6" s="3" t="s">
        <v>147</v>
      </c>
      <c r="G6" s="9"/>
      <c r="H6" s="10"/>
      <c r="J6" s="10"/>
    </row>
    <row r="7" spans="2:11" ht="12.75">
      <c r="B7" s="5" t="s">
        <v>80</v>
      </c>
      <c r="C7" s="5" t="s">
        <v>157</v>
      </c>
      <c r="D7" s="4">
        <v>17</v>
      </c>
      <c r="F7" s="5">
        <v>1100</v>
      </c>
      <c r="G7" s="11"/>
      <c r="H7" s="4"/>
      <c r="J7" s="6">
        <f>F7*D7</f>
        <v>18700</v>
      </c>
      <c r="K7" s="11"/>
    </row>
    <row r="8" spans="2:11" ht="12.75">
      <c r="B8" s="12"/>
      <c r="C8" s="5" t="s">
        <v>3</v>
      </c>
      <c r="D8" s="4">
        <v>8</v>
      </c>
      <c r="F8" s="5">
        <v>225</v>
      </c>
      <c r="G8" s="11"/>
      <c r="H8" s="4"/>
      <c r="J8" s="6">
        <f>F8*D8</f>
        <v>1800</v>
      </c>
      <c r="K8" s="11"/>
    </row>
    <row r="9" spans="2:11" ht="23.25" customHeight="1">
      <c r="B9" s="5" t="s">
        <v>81</v>
      </c>
      <c r="C9" s="5" t="s">
        <v>158</v>
      </c>
      <c r="D9" s="4">
        <v>21</v>
      </c>
      <c r="F9" s="5">
        <v>250</v>
      </c>
      <c r="G9" s="11"/>
      <c r="H9" s="4"/>
      <c r="J9" s="6">
        <f>F9*D9</f>
        <v>5250</v>
      </c>
      <c r="K9" s="11"/>
    </row>
    <row r="10" spans="2:11" ht="12.75">
      <c r="B10" s="12"/>
      <c r="C10" s="5" t="s">
        <v>3</v>
      </c>
      <c r="D10" s="4">
        <v>9</v>
      </c>
      <c r="F10" s="5">
        <v>50</v>
      </c>
      <c r="G10" s="11"/>
      <c r="H10" s="4"/>
      <c r="J10" s="6">
        <f>F10*D10</f>
        <v>450</v>
      </c>
      <c r="K10" s="11"/>
    </row>
    <row r="11" spans="2:11" ht="12.75">
      <c r="B11" s="12"/>
      <c r="F11" s="13">
        <f>SUBTOTAL(9,F7:F10)</f>
        <v>1625</v>
      </c>
      <c r="G11" s="11"/>
      <c r="J11" s="14">
        <f>SUBTOTAL(9,J6:J10)</f>
        <v>26200</v>
      </c>
      <c r="K11" s="11"/>
    </row>
    <row r="12" spans="2:11" ht="27" customHeight="1">
      <c r="B12" s="3" t="s">
        <v>5</v>
      </c>
      <c r="G12" s="11"/>
      <c r="K12" s="11"/>
    </row>
    <row r="13" spans="2:11" ht="22.5" customHeight="1">
      <c r="B13" s="5" t="s">
        <v>149</v>
      </c>
      <c r="C13" s="5" t="s">
        <v>67</v>
      </c>
      <c r="D13" s="4">
        <v>7</v>
      </c>
      <c r="F13" s="5">
        <v>80</v>
      </c>
      <c r="G13" s="11"/>
      <c r="J13" s="6">
        <f>F13*D13</f>
        <v>560</v>
      </c>
      <c r="K13" s="11"/>
    </row>
    <row r="14" spans="2:11" ht="12.75">
      <c r="B14" s="12"/>
      <c r="C14" s="5" t="s">
        <v>3</v>
      </c>
      <c r="D14" s="4">
        <v>3.5</v>
      </c>
      <c r="F14" s="5">
        <v>40</v>
      </c>
      <c r="G14" s="11"/>
      <c r="J14" s="6">
        <f>F14*D14</f>
        <v>140</v>
      </c>
      <c r="K14" s="11"/>
    </row>
    <row r="15" spans="6:11" ht="12.75">
      <c r="F15" s="13">
        <f>SUBTOTAL(9,F12:F14)</f>
        <v>120</v>
      </c>
      <c r="G15" s="11"/>
      <c r="J15" s="13">
        <f>SUBTOTAL(9,J12:J14)</f>
        <v>700</v>
      </c>
      <c r="K15" s="11"/>
    </row>
    <row r="16" spans="2:11" ht="21.75" customHeight="1">
      <c r="B16" s="5" t="s">
        <v>150</v>
      </c>
      <c r="C16" s="5" t="s">
        <v>66</v>
      </c>
      <c r="D16" s="4">
        <v>10</v>
      </c>
      <c r="F16" s="5">
        <v>20</v>
      </c>
      <c r="G16" s="11"/>
      <c r="J16" s="6">
        <f>F16*D16</f>
        <v>200</v>
      </c>
      <c r="K16" s="11"/>
    </row>
    <row r="17" spans="2:11" ht="12.75">
      <c r="B17" s="12"/>
      <c r="C17" s="5" t="s">
        <v>3</v>
      </c>
      <c r="D17" s="4">
        <v>5</v>
      </c>
      <c r="F17" s="5">
        <v>10</v>
      </c>
      <c r="G17" s="11"/>
      <c r="J17" s="6">
        <f>F17*D17</f>
        <v>50</v>
      </c>
      <c r="K17" s="11"/>
    </row>
    <row r="18" spans="6:11" ht="12.75">
      <c r="F18" s="13">
        <f>SUBTOTAL(9,F16:F17)</f>
        <v>30</v>
      </c>
      <c r="G18" s="11"/>
      <c r="J18" s="14">
        <f>SUBTOTAL(9,J16:J17)</f>
        <v>250</v>
      </c>
      <c r="K18" s="11"/>
    </row>
    <row r="19" spans="6:11" ht="12.75">
      <c r="F19" s="15"/>
      <c r="G19" s="11"/>
      <c r="J19" s="13">
        <f>SUBTOTAL(9,J13:J18)</f>
        <v>950</v>
      </c>
      <c r="K19" s="11"/>
    </row>
    <row r="20" spans="2:11" ht="20.25" customHeight="1">
      <c r="B20" s="3" t="s">
        <v>6</v>
      </c>
      <c r="G20" s="11"/>
      <c r="H20" s="6" t="s">
        <v>57</v>
      </c>
      <c r="K20" s="11"/>
    </row>
    <row r="21" spans="2:11" ht="12.75">
      <c r="B21" s="5" t="s">
        <v>150</v>
      </c>
      <c r="C21" s="5" t="s">
        <v>7</v>
      </c>
      <c r="D21" s="4">
        <v>33</v>
      </c>
      <c r="G21" s="5">
        <v>900</v>
      </c>
      <c r="H21" s="6">
        <v>300</v>
      </c>
      <c r="J21" s="6">
        <f>H21*D21</f>
        <v>9900</v>
      </c>
      <c r="K21" s="11"/>
    </row>
    <row r="22" spans="3:11" ht="12.75">
      <c r="C22" s="5" t="s">
        <v>8</v>
      </c>
      <c r="D22" s="4">
        <v>21</v>
      </c>
      <c r="G22" s="5">
        <v>180</v>
      </c>
      <c r="H22" s="6">
        <f>G22/3</f>
        <v>60</v>
      </c>
      <c r="J22" s="6">
        <f>H22*D22</f>
        <v>1260</v>
      </c>
      <c r="K22" s="11"/>
    </row>
    <row r="23" spans="10:11" ht="12.75">
      <c r="J23" s="6">
        <f>H23*D23</f>
        <v>0</v>
      </c>
      <c r="K23" s="11"/>
    </row>
    <row r="24" spans="2:11" ht="12.75">
      <c r="B24" s="5" t="s">
        <v>4</v>
      </c>
      <c r="C24" s="5" t="s">
        <v>7</v>
      </c>
      <c r="D24" s="4">
        <v>42</v>
      </c>
      <c r="G24" s="5">
        <v>30</v>
      </c>
      <c r="H24" s="6">
        <v>10</v>
      </c>
      <c r="J24" s="6">
        <f>H24*D24</f>
        <v>420</v>
      </c>
      <c r="K24" s="11"/>
    </row>
    <row r="25" spans="2:11" ht="12.75">
      <c r="B25" s="5" t="s">
        <v>60</v>
      </c>
      <c r="C25" s="5" t="s">
        <v>8</v>
      </c>
      <c r="D25" s="4">
        <v>27</v>
      </c>
      <c r="G25" s="5">
        <v>15</v>
      </c>
      <c r="H25" s="6">
        <f>G25/3</f>
        <v>5</v>
      </c>
      <c r="J25" s="6">
        <f>H25*D25</f>
        <v>135</v>
      </c>
      <c r="K25" s="11"/>
    </row>
    <row r="26" spans="7:11" ht="12.75">
      <c r="G26" s="13">
        <f>SUBTOTAL(9,G21:G25)</f>
        <v>1125</v>
      </c>
      <c r="H26" s="16">
        <f>SUM(H21:H25)</f>
        <v>375</v>
      </c>
      <c r="J26" s="13">
        <f>SUBTOTAL(9,J21:J25)</f>
        <v>11715</v>
      </c>
      <c r="K26" s="11"/>
    </row>
    <row r="27" spans="2:11" ht="24.75" customHeight="1">
      <c r="B27" s="3" t="s">
        <v>68</v>
      </c>
      <c r="G27" s="11"/>
      <c r="J27" s="6">
        <f>H27*D27</f>
        <v>0</v>
      </c>
      <c r="K27" s="11"/>
    </row>
    <row r="28" spans="2:11" ht="22.5" customHeight="1">
      <c r="B28" s="5" t="s">
        <v>149</v>
      </c>
      <c r="C28" s="5" t="s">
        <v>157</v>
      </c>
      <c r="D28" s="4">
        <v>7</v>
      </c>
      <c r="F28" s="5">
        <v>10</v>
      </c>
      <c r="G28" s="5">
        <v>10</v>
      </c>
      <c r="J28" s="6">
        <f>(G28+F28)*D28</f>
        <v>140</v>
      </c>
      <c r="K28" s="11"/>
    </row>
    <row r="29" spans="2:11" ht="12.75">
      <c r="B29" s="12"/>
      <c r="C29" s="5" t="s">
        <v>3</v>
      </c>
      <c r="D29" s="4">
        <v>3.5</v>
      </c>
      <c r="F29" s="5">
        <v>2</v>
      </c>
      <c r="G29" s="5">
        <v>2</v>
      </c>
      <c r="J29" s="6">
        <f>(G29+F29)*D29</f>
        <v>14</v>
      </c>
      <c r="K29" s="11"/>
    </row>
    <row r="30" spans="2:11" ht="21.75" customHeight="1">
      <c r="B30" s="5" t="s">
        <v>149</v>
      </c>
      <c r="C30" s="5" t="s">
        <v>157</v>
      </c>
      <c r="D30" s="4">
        <v>10</v>
      </c>
      <c r="F30" s="5">
        <v>10</v>
      </c>
      <c r="G30" s="5">
        <v>10</v>
      </c>
      <c r="J30" s="6">
        <f>(G30+F30)*D30</f>
        <v>200</v>
      </c>
      <c r="K30" s="11"/>
    </row>
    <row r="31" spans="2:11" ht="12.75">
      <c r="B31" s="12"/>
      <c r="C31" s="5" t="s">
        <v>3</v>
      </c>
      <c r="D31" s="4">
        <v>5</v>
      </c>
      <c r="F31" s="5">
        <v>2</v>
      </c>
      <c r="G31" s="5">
        <v>2</v>
      </c>
      <c r="J31" s="6">
        <f>(G31+F31)*D31</f>
        <v>20</v>
      </c>
      <c r="K31" s="11"/>
    </row>
    <row r="32" spans="6:11" ht="12.75">
      <c r="F32" s="13">
        <f>SUBTOTAL(9,F28:F31)</f>
        <v>24</v>
      </c>
      <c r="G32" s="13">
        <f>SUBTOTAL(9,G28:G31)</f>
        <v>24</v>
      </c>
      <c r="J32" s="14">
        <f>SUBTOTAL(9,J27:J31)</f>
        <v>374</v>
      </c>
      <c r="K32" s="11"/>
    </row>
    <row r="33" ht="12.75">
      <c r="K33" s="11"/>
    </row>
    <row r="34" spans="2:10" ht="12.75">
      <c r="B34" s="3" t="s">
        <v>65</v>
      </c>
      <c r="C34" s="5" t="s">
        <v>9</v>
      </c>
      <c r="E34" s="17">
        <f>SUBTOTAL(9,E6:E33)</f>
        <v>0</v>
      </c>
      <c r="F34" s="17">
        <f>SUBTOTAL(9,F6:F33)</f>
        <v>1799</v>
      </c>
      <c r="G34" s="17">
        <f>SUBTOTAL(9,G6:G33)</f>
        <v>1149</v>
      </c>
      <c r="H34" s="17"/>
      <c r="J34" s="17">
        <f>SUBTOTAL(9,J5:J32)</f>
        <v>39839</v>
      </c>
    </row>
    <row r="35" spans="2:10" ht="12.75">
      <c r="B35" s="3" t="s">
        <v>79</v>
      </c>
      <c r="E35" s="18">
        <f>J5</f>
        <v>600</v>
      </c>
      <c r="F35" s="18">
        <f>J11+J19</f>
        <v>27150</v>
      </c>
      <c r="G35" s="18">
        <f>J26</f>
        <v>11715</v>
      </c>
      <c r="H35" s="18"/>
      <c r="J35" s="18"/>
    </row>
    <row r="36" spans="2:10" ht="12.75">
      <c r="B36" s="3"/>
      <c r="F36" s="18"/>
      <c r="G36" s="18"/>
      <c r="H36" s="26"/>
      <c r="J36" s="18"/>
    </row>
    <row r="37" spans="3:12" ht="12.75">
      <c r="C37" s="3"/>
      <c r="L37" s="19"/>
    </row>
    <row r="38" spans="2:10" ht="12.75">
      <c r="B38" s="5" t="s">
        <v>10</v>
      </c>
      <c r="C38" s="5" t="s">
        <v>130</v>
      </c>
      <c r="J38" s="6">
        <v>300</v>
      </c>
    </row>
    <row r="39" ht="12.75">
      <c r="C39" s="5" t="s">
        <v>131</v>
      </c>
    </row>
    <row r="40" spans="2:10" ht="12.75">
      <c r="B40" s="5" t="s">
        <v>11</v>
      </c>
      <c r="C40" s="5" t="s">
        <v>120</v>
      </c>
      <c r="F40" s="5">
        <v>1000</v>
      </c>
      <c r="G40" s="6">
        <v>700</v>
      </c>
      <c r="H40" s="11">
        <v>1</v>
      </c>
      <c r="J40" s="6">
        <f>(F40+G40)*H40</f>
        <v>1700</v>
      </c>
    </row>
    <row r="41" spans="3:10" ht="12.75">
      <c r="C41" s="5" t="s">
        <v>118</v>
      </c>
      <c r="G41" s="20">
        <v>300</v>
      </c>
      <c r="H41" s="6">
        <v>3</v>
      </c>
      <c r="J41" s="6">
        <f>G41*H41</f>
        <v>900</v>
      </c>
    </row>
    <row r="42" spans="3:10" ht="12.75">
      <c r="C42" s="5" t="s">
        <v>121</v>
      </c>
      <c r="G42" s="5">
        <v>200</v>
      </c>
      <c r="H42" s="6">
        <v>1</v>
      </c>
      <c r="J42" s="6">
        <f>G42*H42</f>
        <v>200</v>
      </c>
    </row>
    <row r="43" spans="3:10" ht="12.75">
      <c r="C43" s="5" t="s">
        <v>119</v>
      </c>
      <c r="G43" s="5" t="s">
        <v>53</v>
      </c>
      <c r="H43" s="6">
        <v>3</v>
      </c>
      <c r="J43" s="6">
        <v>450</v>
      </c>
    </row>
    <row r="44" spans="3:10" ht="12.75">
      <c r="C44" s="5" t="s">
        <v>12</v>
      </c>
      <c r="G44" s="5" t="s">
        <v>127</v>
      </c>
      <c r="J44" s="6">
        <v>450</v>
      </c>
    </row>
    <row r="45" spans="3:10" ht="12.75">
      <c r="C45" s="5" t="s">
        <v>13</v>
      </c>
      <c r="J45" s="21">
        <v>250</v>
      </c>
    </row>
    <row r="46" ht="12.75">
      <c r="J46" s="22">
        <f>SUM(J38:J45)</f>
        <v>4250</v>
      </c>
    </row>
    <row r="47" ht="12.75">
      <c r="B47" s="5" t="s">
        <v>14</v>
      </c>
    </row>
    <row r="48" ht="13.5" thickBot="1">
      <c r="J48" s="23">
        <f>SUM(J19+J34+J46)</f>
        <v>45039</v>
      </c>
    </row>
    <row r="49" spans="2:7" ht="24" customHeight="1" thickTop="1">
      <c r="B49" s="3" t="s">
        <v>73</v>
      </c>
      <c r="F49" s="6">
        <f>'Expense detail by day'!D72</f>
        <v>17654</v>
      </c>
      <c r="G49" s="6">
        <f>'Expense detail by day'!E72</f>
        <v>12022.45</v>
      </c>
    </row>
    <row r="50" spans="2:10" ht="15.75" customHeight="1" thickBot="1">
      <c r="B50" s="3"/>
      <c r="F50" s="19"/>
      <c r="G50" s="19"/>
      <c r="J50" s="23">
        <f>'Expense detail by day'!G72</f>
        <v>34701.45</v>
      </c>
    </row>
    <row r="51" spans="3:10" ht="13.5" thickTop="1">
      <c r="C51" s="5" t="s">
        <v>74</v>
      </c>
      <c r="F51" s="6">
        <f>F35-F49</f>
        <v>9496</v>
      </c>
      <c r="G51" s="6">
        <f>G35-G49</f>
        <v>-307.4500000000007</v>
      </c>
      <c r="J51" s="18"/>
    </row>
    <row r="52" ht="20.25" customHeight="1" thickBot="1">
      <c r="J52" s="24">
        <f>J48-J50</f>
        <v>10337.550000000003</v>
      </c>
    </row>
    <row r="53" spans="2:10" ht="13.5" thickTop="1">
      <c r="B53" s="5" t="s">
        <v>42</v>
      </c>
      <c r="C53" s="5" t="s">
        <v>78</v>
      </c>
      <c r="J53" s="25">
        <f>J52*2/3</f>
        <v>6891.700000000002</v>
      </c>
    </row>
    <row r="54" spans="3:10" ht="12.75">
      <c r="C54" s="5" t="s">
        <v>145</v>
      </c>
      <c r="J54" s="25">
        <f>J52/3</f>
        <v>3445.850000000001</v>
      </c>
    </row>
    <row r="55" spans="1:10" s="15" customFormat="1" ht="12.75">
      <c r="A55" s="28"/>
      <c r="C55" s="29"/>
      <c r="D55" s="30"/>
      <c r="E55" s="30"/>
      <c r="F55" s="29"/>
      <c r="G55" s="29"/>
      <c r="H55" s="18"/>
      <c r="I55" s="29"/>
      <c r="J55" s="31"/>
    </row>
    <row r="65" ht="12.75">
      <c r="C65" s="3"/>
    </row>
  </sheetData>
  <sheetProtection/>
  <conditionalFormatting sqref="H34">
    <cfRule type="cellIs" priority="3" dxfId="0" operator="notEqual" stopIfTrue="1">
      <formula>#REF!</formula>
    </cfRule>
  </conditionalFormatting>
  <printOptions/>
  <pageMargins left="0.4724409448818898" right="0.2362204724409449" top="0.4330708661417323" bottom="0.3937007874015748" header="0.31496062992125984" footer="0.2755905511811024"/>
  <pageSetup fitToHeight="1" fitToWidth="1" horizontalDpi="300" verticalDpi="300" orientation="portrait" paperSize="9" scale="74" r:id="rId4"/>
  <headerFooter alignWithMargins="0">
    <oddFooter>&amp;L&amp;F&amp;C &amp;R&amp;G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zoomScalePageLayoutView="0" workbookViewId="0" topLeftCell="A47">
      <selection activeCell="I70" sqref="I70"/>
    </sheetView>
  </sheetViews>
  <sheetFormatPr defaultColWidth="9.140625" defaultRowHeight="12.75"/>
  <cols>
    <col min="1" max="1" width="4.421875" style="32" bestFit="1" customWidth="1"/>
    <col min="2" max="2" width="26.140625" style="32" customWidth="1"/>
    <col min="3" max="3" width="6.57421875" style="32" customWidth="1"/>
    <col min="4" max="4" width="8.7109375" style="32" customWidth="1"/>
    <col min="5" max="5" width="8.8515625" style="32" customWidth="1"/>
    <col min="6" max="6" width="7.57421875" style="32" hidden="1" customWidth="1"/>
    <col min="7" max="8" width="8.57421875" style="6" customWidth="1"/>
    <col min="9" max="9" width="41.00390625" style="32" customWidth="1"/>
    <col min="10" max="10" width="8.00390625" style="32" customWidth="1"/>
    <col min="11" max="11" width="9.140625" style="32" customWidth="1"/>
    <col min="12" max="12" width="9.28125" style="32" bestFit="1" customWidth="1"/>
    <col min="13" max="16384" width="9.140625" style="32" customWidth="1"/>
  </cols>
  <sheetData>
    <row r="1" spans="2:4" ht="25.5" customHeight="1">
      <c r="B1" s="33" t="s">
        <v>136</v>
      </c>
      <c r="C1" s="34"/>
      <c r="D1" s="35"/>
    </row>
    <row r="2" spans="2:9" ht="12.75" customHeight="1">
      <c r="B2" s="32" t="s">
        <v>46</v>
      </c>
      <c r="C2" s="32" t="s">
        <v>84</v>
      </c>
      <c r="D2" s="36" t="s">
        <v>61</v>
      </c>
      <c r="E2" s="36" t="s">
        <v>151</v>
      </c>
      <c r="F2" s="32" t="s">
        <v>54</v>
      </c>
      <c r="G2" s="6" t="s">
        <v>43</v>
      </c>
      <c r="I2" s="32" t="s">
        <v>47</v>
      </c>
    </row>
    <row r="3" spans="2:14" ht="12.75">
      <c r="B3" s="32" t="s">
        <v>98</v>
      </c>
      <c r="D3" s="36"/>
      <c r="E3" s="36"/>
      <c r="F3" s="37"/>
      <c r="G3" s="10" t="s">
        <v>63</v>
      </c>
      <c r="H3" s="10"/>
      <c r="I3" s="38">
        <v>0.15</v>
      </c>
      <c r="K3" s="39"/>
      <c r="L3" s="39"/>
      <c r="M3" s="39"/>
      <c r="N3" s="39"/>
    </row>
    <row r="4" ht="9" customHeight="1"/>
    <row r="5" spans="2:3" ht="13.5" customHeight="1">
      <c r="B5" s="40" t="s">
        <v>88</v>
      </c>
      <c r="C5" s="40"/>
    </row>
    <row r="6" spans="2:16" ht="12.75">
      <c r="B6" s="41" t="s">
        <v>20</v>
      </c>
      <c r="C6" s="41"/>
      <c r="D6" s="42">
        <v>1500</v>
      </c>
      <c r="E6" s="42">
        <v>1500</v>
      </c>
      <c r="F6" s="42"/>
      <c r="G6" s="27">
        <f>SUM(D6:F6)</f>
        <v>3000</v>
      </c>
      <c r="H6" s="27"/>
      <c r="I6" s="43"/>
      <c r="J6" s="44"/>
      <c r="K6" s="44"/>
      <c r="M6" s="44"/>
      <c r="N6" s="44"/>
      <c r="O6" s="44"/>
      <c r="P6" s="44"/>
    </row>
    <row r="7" spans="2:16" ht="12.75">
      <c r="B7" s="41" t="s">
        <v>26</v>
      </c>
      <c r="C7" s="41"/>
      <c r="D7" s="42">
        <v>1380</v>
      </c>
      <c r="E7" s="42">
        <v>1000</v>
      </c>
      <c r="F7" s="42"/>
      <c r="G7" s="27">
        <f>SUM(D7:F7)</f>
        <v>2380</v>
      </c>
      <c r="H7" s="27"/>
      <c r="I7" s="43"/>
      <c r="J7" s="44"/>
      <c r="K7" s="44"/>
      <c r="L7" s="44"/>
      <c r="M7" s="44"/>
      <c r="N7" s="44"/>
      <c r="O7" s="44"/>
      <c r="P7" s="44"/>
    </row>
    <row r="8" spans="2:16" ht="12.75">
      <c r="B8" s="41" t="s">
        <v>31</v>
      </c>
      <c r="C8" s="41"/>
      <c r="D8" s="42">
        <v>1000</v>
      </c>
      <c r="E8" s="42">
        <v>1000</v>
      </c>
      <c r="F8" s="42"/>
      <c r="G8" s="27">
        <f>SUM(D8:F8)</f>
        <v>2000</v>
      </c>
      <c r="H8" s="27"/>
      <c r="I8" s="43" t="s">
        <v>71</v>
      </c>
      <c r="J8" s="44"/>
      <c r="K8" s="44"/>
      <c r="L8" s="44"/>
      <c r="N8" s="44"/>
      <c r="O8" s="44"/>
      <c r="P8" s="44"/>
    </row>
    <row r="9" spans="2:16" ht="12.75">
      <c r="B9" s="41" t="s">
        <v>56</v>
      </c>
      <c r="C9" s="41"/>
      <c r="D9" s="42"/>
      <c r="E9" s="42"/>
      <c r="F9" s="42"/>
      <c r="G9" s="27">
        <f>SUM(D9:F9)</f>
        <v>0</v>
      </c>
      <c r="H9" s="27"/>
      <c r="I9" s="43"/>
      <c r="J9" s="44"/>
      <c r="K9" s="44"/>
      <c r="L9" s="44"/>
      <c r="N9" s="44"/>
      <c r="O9" s="44"/>
      <c r="P9" s="44"/>
    </row>
    <row r="10" spans="2:16" ht="12.75">
      <c r="B10" s="41" t="s">
        <v>19</v>
      </c>
      <c r="C10" s="41"/>
      <c r="D10" s="42"/>
      <c r="E10" s="42"/>
      <c r="F10" s="42">
        <v>0</v>
      </c>
      <c r="G10" s="27"/>
      <c r="H10" s="55">
        <f>SUM(G6:G9)</f>
        <v>7380</v>
      </c>
      <c r="I10" s="43"/>
      <c r="J10" s="44"/>
      <c r="K10" s="44"/>
      <c r="L10" s="44"/>
      <c r="M10" s="44"/>
      <c r="N10" s="44"/>
      <c r="O10" s="44"/>
      <c r="P10" s="44"/>
    </row>
    <row r="11" spans="2:16" ht="12.75">
      <c r="B11" s="45" t="s">
        <v>89</v>
      </c>
      <c r="C11" s="45"/>
      <c r="D11" s="42"/>
      <c r="E11" s="42"/>
      <c r="F11" s="42"/>
      <c r="G11" s="27"/>
      <c r="H11" s="27"/>
      <c r="I11" s="43"/>
      <c r="J11" s="44"/>
      <c r="K11" s="44"/>
      <c r="L11" s="44"/>
      <c r="N11" s="44"/>
      <c r="O11" s="44"/>
      <c r="P11" s="44"/>
    </row>
    <row r="12" spans="2:16" ht="12.75">
      <c r="B12" s="41" t="s">
        <v>99</v>
      </c>
      <c r="C12" s="45"/>
      <c r="D12" s="42"/>
      <c r="E12" s="42"/>
      <c r="F12" s="42"/>
      <c r="G12" s="27"/>
      <c r="H12" s="27"/>
      <c r="I12" s="15" t="s">
        <v>110</v>
      </c>
      <c r="J12" s="44"/>
      <c r="K12" s="44"/>
      <c r="L12" s="44"/>
      <c r="N12" s="44"/>
      <c r="O12" s="44"/>
      <c r="P12" s="44"/>
    </row>
    <row r="13" spans="2:16" ht="12.75">
      <c r="B13" s="41" t="s">
        <v>100</v>
      </c>
      <c r="C13" s="41"/>
      <c r="D13" s="42">
        <v>2000</v>
      </c>
      <c r="E13" s="42"/>
      <c r="F13" s="42"/>
      <c r="G13" s="27">
        <f>SUM(C13:F13)</f>
        <v>2000</v>
      </c>
      <c r="H13" s="27"/>
      <c r="I13" s="43"/>
      <c r="J13" s="44"/>
      <c r="K13" s="44"/>
      <c r="L13" s="44"/>
      <c r="M13" s="44"/>
      <c r="N13" s="44"/>
      <c r="O13" s="44"/>
      <c r="P13" s="44"/>
    </row>
    <row r="14" spans="2:16" ht="12.75">
      <c r="B14" s="41" t="s">
        <v>101</v>
      </c>
      <c r="C14" s="41"/>
      <c r="D14" s="42">
        <v>1000</v>
      </c>
      <c r="E14" s="42"/>
      <c r="F14" s="42"/>
      <c r="G14" s="27">
        <f>SUM(C14:F14)</f>
        <v>1000</v>
      </c>
      <c r="H14" s="27"/>
      <c r="I14" s="43"/>
      <c r="J14" s="44"/>
      <c r="K14" s="44"/>
      <c r="L14" s="44"/>
      <c r="M14" s="44"/>
      <c r="N14" s="44"/>
      <c r="O14" s="44"/>
      <c r="P14" s="44"/>
    </row>
    <row r="15" spans="2:16" ht="12.75">
      <c r="B15" s="41" t="s">
        <v>15</v>
      </c>
      <c r="C15" s="41">
        <v>75</v>
      </c>
      <c r="D15" s="42">
        <v>2340</v>
      </c>
      <c r="E15" s="42">
        <v>600</v>
      </c>
      <c r="F15" s="42"/>
      <c r="G15" s="27">
        <f>SUM(C15:F15)</f>
        <v>3015</v>
      </c>
      <c r="H15" s="55">
        <f>SUM(G11:G15)</f>
        <v>6015</v>
      </c>
      <c r="I15" s="43" t="s">
        <v>132</v>
      </c>
      <c r="J15" s="44"/>
      <c r="K15" s="44"/>
      <c r="L15" s="44"/>
      <c r="M15" s="44"/>
      <c r="N15" s="44"/>
      <c r="O15" s="44"/>
      <c r="P15" s="44"/>
    </row>
    <row r="16" spans="2:16" ht="12.75">
      <c r="B16" s="45" t="s">
        <v>93</v>
      </c>
      <c r="C16" s="45"/>
      <c r="D16" s="42"/>
      <c r="E16" s="42"/>
      <c r="F16" s="42"/>
      <c r="G16" s="27"/>
      <c r="H16" s="27"/>
      <c r="I16" s="43"/>
      <c r="J16" s="44"/>
      <c r="K16" s="44"/>
      <c r="L16" s="44"/>
      <c r="M16" s="44"/>
      <c r="N16" s="44"/>
      <c r="O16" s="44"/>
      <c r="P16" s="44"/>
    </row>
    <row r="17" spans="2:16" ht="12.75">
      <c r="B17" s="41" t="s">
        <v>16</v>
      </c>
      <c r="C17" s="41"/>
      <c r="D17" s="42">
        <v>35</v>
      </c>
      <c r="E17" s="42">
        <v>0</v>
      </c>
      <c r="F17" s="42"/>
      <c r="G17" s="27">
        <f>SUM(D17:F17)</f>
        <v>35</v>
      </c>
      <c r="H17" s="27"/>
      <c r="I17" s="43" t="s">
        <v>49</v>
      </c>
      <c r="J17" s="44"/>
      <c r="K17" s="44"/>
      <c r="L17" s="44"/>
      <c r="M17" s="44"/>
      <c r="N17" s="44"/>
      <c r="O17" s="44"/>
      <c r="P17" s="44"/>
    </row>
    <row r="18" spans="2:16" ht="12.75">
      <c r="B18" s="41" t="s">
        <v>48</v>
      </c>
      <c r="C18" s="41"/>
      <c r="D18" s="42"/>
      <c r="E18" s="42"/>
      <c r="F18" s="42">
        <v>0</v>
      </c>
      <c r="G18" s="27"/>
      <c r="H18" s="27"/>
      <c r="I18" s="43"/>
      <c r="J18" s="44"/>
      <c r="K18" s="44"/>
      <c r="L18" s="44"/>
      <c r="M18" s="44"/>
      <c r="N18" s="44"/>
      <c r="O18" s="44"/>
      <c r="P18" s="44"/>
    </row>
    <row r="19" spans="2:16" ht="12.75">
      <c r="B19" s="41" t="s">
        <v>32</v>
      </c>
      <c r="C19" s="41"/>
      <c r="D19" s="42"/>
      <c r="E19" s="42"/>
      <c r="F19" s="42"/>
      <c r="G19" s="27">
        <f>SUM(D19:F19)</f>
        <v>0</v>
      </c>
      <c r="H19" s="27"/>
      <c r="I19" s="43" t="s">
        <v>111</v>
      </c>
      <c r="J19" s="44"/>
      <c r="K19" s="44"/>
      <c r="L19" s="44"/>
      <c r="N19" s="44"/>
      <c r="O19" s="44"/>
      <c r="P19" s="44"/>
    </row>
    <row r="20" spans="2:16" ht="12.75">
      <c r="B20" s="41" t="s">
        <v>27</v>
      </c>
      <c r="C20" s="41"/>
      <c r="D20" s="42">
        <v>50</v>
      </c>
      <c r="E20" s="42">
        <v>250</v>
      </c>
      <c r="F20" s="42"/>
      <c r="G20" s="27">
        <f>SUM(D20:F20)</f>
        <v>300</v>
      </c>
      <c r="H20" s="27"/>
      <c r="I20" s="43" t="s">
        <v>112</v>
      </c>
      <c r="J20" s="44"/>
      <c r="K20" s="44"/>
      <c r="L20" s="44"/>
      <c r="M20" s="44"/>
      <c r="N20" s="44"/>
      <c r="O20" s="44"/>
      <c r="P20" s="44"/>
    </row>
    <row r="21" spans="2:16" ht="12.75">
      <c r="B21" s="41" t="s">
        <v>109</v>
      </c>
      <c r="C21" s="41"/>
      <c r="D21" s="42"/>
      <c r="E21" s="42">
        <v>8</v>
      </c>
      <c r="F21" s="42"/>
      <c r="G21" s="27">
        <f>SUM(D21:F21)</f>
        <v>8</v>
      </c>
      <c r="H21" s="27"/>
      <c r="I21" s="43"/>
      <c r="J21" s="44"/>
      <c r="K21" s="44"/>
      <c r="L21" s="44"/>
      <c r="M21" s="44"/>
      <c r="N21" s="44"/>
      <c r="O21" s="44"/>
      <c r="P21" s="44"/>
    </row>
    <row r="22" spans="2:16" ht="12.75">
      <c r="B22" s="41" t="s">
        <v>30</v>
      </c>
      <c r="C22" s="41"/>
      <c r="D22" s="46">
        <v>250</v>
      </c>
      <c r="E22" s="42"/>
      <c r="F22" s="42"/>
      <c r="G22" s="27">
        <f>SUM(D22:F22)</f>
        <v>250</v>
      </c>
      <c r="H22" s="55">
        <f>SUM(G17:G22)</f>
        <v>593</v>
      </c>
      <c r="I22" s="15"/>
      <c r="J22" s="44"/>
      <c r="K22" s="44"/>
      <c r="L22" s="44"/>
      <c r="M22" s="44"/>
      <c r="N22" s="44"/>
      <c r="O22" s="44"/>
      <c r="P22" s="44"/>
    </row>
    <row r="23" spans="2:16" ht="12.75">
      <c r="B23" s="45" t="s">
        <v>91</v>
      </c>
      <c r="C23" s="45"/>
      <c r="D23" s="42"/>
      <c r="E23" s="42"/>
      <c r="F23" s="42"/>
      <c r="G23" s="27"/>
      <c r="H23" s="27"/>
      <c r="I23" s="43"/>
      <c r="J23" s="44"/>
      <c r="K23" s="44"/>
      <c r="L23" s="44"/>
      <c r="M23" s="44"/>
      <c r="N23" s="44"/>
      <c r="O23" s="44"/>
      <c r="P23" s="44"/>
    </row>
    <row r="24" spans="2:16" ht="12.75">
      <c r="B24" s="41" t="s">
        <v>22</v>
      </c>
      <c r="C24" s="41"/>
      <c r="D24" s="42">
        <v>125</v>
      </c>
      <c r="E24" s="42">
        <v>125</v>
      </c>
      <c r="F24" s="43"/>
      <c r="G24" s="27">
        <f>SUM(D24:E24)</f>
        <v>250</v>
      </c>
      <c r="H24" s="27"/>
      <c r="I24" s="43"/>
      <c r="J24" s="44"/>
      <c r="K24" s="44"/>
      <c r="L24" s="44"/>
      <c r="N24" s="44"/>
      <c r="O24" s="44"/>
      <c r="P24" s="44"/>
    </row>
    <row r="25" spans="2:16" ht="12.75">
      <c r="B25" s="41" t="s">
        <v>106</v>
      </c>
      <c r="C25" s="41"/>
      <c r="D25" s="42">
        <f>Income!J11*0.03</f>
        <v>786</v>
      </c>
      <c r="E25" s="42">
        <f>Income!J26*0.03</f>
        <v>351.45</v>
      </c>
      <c r="F25" s="42"/>
      <c r="G25" s="27">
        <f>SUM(D25:F25)</f>
        <v>1137.45</v>
      </c>
      <c r="H25" s="27"/>
      <c r="I25" s="43" t="s">
        <v>114</v>
      </c>
      <c r="J25" s="44"/>
      <c r="K25" s="44"/>
      <c r="L25" s="44"/>
      <c r="M25" s="44"/>
      <c r="N25" s="44"/>
      <c r="O25" s="44"/>
      <c r="P25" s="44"/>
    </row>
    <row r="26" spans="2:16" ht="12.75">
      <c r="B26" s="41" t="s">
        <v>107</v>
      </c>
      <c r="C26" s="41"/>
      <c r="D26" s="42">
        <v>1250</v>
      </c>
      <c r="E26" s="42">
        <v>1250</v>
      </c>
      <c r="F26" s="42"/>
      <c r="G26" s="27">
        <f>SUM(D26:F26)</f>
        <v>2500</v>
      </c>
      <c r="H26" s="27"/>
      <c r="I26" s="43"/>
      <c r="J26" s="44"/>
      <c r="K26" s="44"/>
      <c r="L26" s="44"/>
      <c r="M26" s="44"/>
      <c r="N26" s="44"/>
      <c r="O26" s="44"/>
      <c r="P26" s="44"/>
    </row>
    <row r="27" spans="2:16" ht="12.75">
      <c r="B27" s="41" t="s">
        <v>108</v>
      </c>
      <c r="C27" s="41"/>
      <c r="D27" s="42">
        <v>200</v>
      </c>
      <c r="E27" s="42">
        <v>200</v>
      </c>
      <c r="F27" s="42"/>
      <c r="G27" s="27">
        <f>SUM(D27:F27)</f>
        <v>400</v>
      </c>
      <c r="H27" s="27"/>
      <c r="I27" s="43" t="s">
        <v>153</v>
      </c>
      <c r="J27" s="44"/>
      <c r="K27" s="44"/>
      <c r="L27" s="44"/>
      <c r="M27" s="44"/>
      <c r="N27" s="44"/>
      <c r="O27" s="44"/>
      <c r="P27" s="44"/>
    </row>
    <row r="28" spans="2:16" ht="12.75">
      <c r="B28" s="41" t="s">
        <v>33</v>
      </c>
      <c r="C28" s="41"/>
      <c r="D28" s="42"/>
      <c r="E28" s="42"/>
      <c r="F28" s="42"/>
      <c r="G28" s="27">
        <v>250</v>
      </c>
      <c r="H28" s="27"/>
      <c r="I28" s="43" t="s">
        <v>113</v>
      </c>
      <c r="J28" s="44"/>
      <c r="K28" s="44"/>
      <c r="L28" s="44"/>
      <c r="M28" s="44"/>
      <c r="N28" s="44"/>
      <c r="O28" s="44"/>
      <c r="P28" s="44"/>
    </row>
    <row r="29" spans="2:16" ht="12.75">
      <c r="B29" s="41" t="s">
        <v>23</v>
      </c>
      <c r="C29" s="41"/>
      <c r="D29" s="42">
        <v>450</v>
      </c>
      <c r="E29" s="42">
        <v>450</v>
      </c>
      <c r="F29" s="42"/>
      <c r="G29" s="27">
        <f>SUM(D29:F29)</f>
        <v>900</v>
      </c>
      <c r="H29" s="27"/>
      <c r="I29" s="15" t="s">
        <v>154</v>
      </c>
      <c r="J29" s="44"/>
      <c r="K29" s="44"/>
      <c r="L29" s="44"/>
      <c r="N29" s="44"/>
      <c r="O29" s="44"/>
      <c r="P29" s="44"/>
    </row>
    <row r="30" spans="2:16" ht="12.75">
      <c r="B30" s="41" t="s">
        <v>21</v>
      </c>
      <c r="C30" s="41"/>
      <c r="D30" s="42"/>
      <c r="E30" s="42"/>
      <c r="F30" s="42"/>
      <c r="G30" s="27"/>
      <c r="H30" s="55">
        <f>SUM(G24:G30)</f>
        <v>5437.45</v>
      </c>
      <c r="I30" s="43" t="s">
        <v>55</v>
      </c>
      <c r="J30" s="44"/>
      <c r="K30" s="44"/>
      <c r="L30" s="44"/>
      <c r="M30" s="44"/>
      <c r="N30" s="44"/>
      <c r="O30" s="44"/>
      <c r="P30" s="44"/>
    </row>
    <row r="31" spans="2:16" ht="12.75">
      <c r="B31" s="45" t="s">
        <v>90</v>
      </c>
      <c r="C31" s="45"/>
      <c r="D31" s="42"/>
      <c r="E31" s="42">
        <f>D31</f>
        <v>0</v>
      </c>
      <c r="F31" s="42"/>
      <c r="G31" s="27"/>
      <c r="H31" s="27"/>
      <c r="I31" s="43"/>
      <c r="J31" s="44"/>
      <c r="K31" s="44"/>
      <c r="L31" s="44"/>
      <c r="M31" s="44"/>
      <c r="N31" s="44"/>
      <c r="O31" s="44"/>
      <c r="P31" s="44"/>
    </row>
    <row r="32" spans="2:16" ht="12.75">
      <c r="B32" s="41" t="s">
        <v>58</v>
      </c>
      <c r="C32" s="41"/>
      <c r="D32" s="42">
        <f>(1+($I$3))*800/4</f>
        <v>229.99999999999997</v>
      </c>
      <c r="E32" s="42">
        <f>D32</f>
        <v>229.99999999999997</v>
      </c>
      <c r="F32" s="43"/>
      <c r="G32" s="27">
        <f>SUM(D32:E32)</f>
        <v>459.99999999999994</v>
      </c>
      <c r="H32" s="27"/>
      <c r="I32" s="43"/>
      <c r="J32" s="44"/>
      <c r="K32" s="44"/>
      <c r="L32" s="44"/>
      <c r="M32" s="44"/>
      <c r="N32" s="44"/>
      <c r="O32" s="44"/>
      <c r="P32" s="44"/>
    </row>
    <row r="33" spans="2:16" ht="12.75">
      <c r="B33" s="41" t="s">
        <v>51</v>
      </c>
      <c r="C33" s="41"/>
      <c r="D33" s="42">
        <f>600/4</f>
        <v>150</v>
      </c>
      <c r="E33" s="42">
        <f>D33</f>
        <v>150</v>
      </c>
      <c r="F33" s="42"/>
      <c r="G33" s="27">
        <f aca="true" t="shared" si="0" ref="G33:G38">SUM(D33:F33)</f>
        <v>300</v>
      </c>
      <c r="H33" s="27"/>
      <c r="I33" s="43"/>
      <c r="J33" s="44"/>
      <c r="K33" s="44"/>
      <c r="L33" s="44"/>
      <c r="N33" s="44"/>
      <c r="O33" s="44"/>
      <c r="P33" s="44"/>
    </row>
    <row r="34" spans="2:16" ht="12.75">
      <c r="B34" s="41" t="s">
        <v>104</v>
      </c>
      <c r="C34" s="41"/>
      <c r="D34" s="42">
        <f>(1+($I$3))*1000/4</f>
        <v>287.5</v>
      </c>
      <c r="E34" s="42">
        <f>D34</f>
        <v>287.5</v>
      </c>
      <c r="F34" s="42"/>
      <c r="G34" s="27">
        <f t="shared" si="0"/>
        <v>575</v>
      </c>
      <c r="H34" s="27"/>
      <c r="I34" s="43"/>
      <c r="J34" s="44"/>
      <c r="K34" s="44"/>
      <c r="L34" s="44"/>
      <c r="M34" s="44"/>
      <c r="N34" s="44"/>
      <c r="O34" s="44"/>
      <c r="P34" s="44"/>
    </row>
    <row r="35" spans="2:16" ht="12.75">
      <c r="B35" s="41" t="s">
        <v>105</v>
      </c>
      <c r="C35" s="41"/>
      <c r="D35" s="42">
        <v>50</v>
      </c>
      <c r="E35" s="42">
        <v>50</v>
      </c>
      <c r="F35" s="42">
        <f>SUM(D35:E35)</f>
        <v>100</v>
      </c>
      <c r="G35" s="27">
        <f t="shared" si="0"/>
        <v>200</v>
      </c>
      <c r="H35" s="27"/>
      <c r="I35" s="43"/>
      <c r="J35" s="44"/>
      <c r="K35" s="44"/>
      <c r="L35" s="44"/>
      <c r="M35" s="44"/>
      <c r="N35" s="44"/>
      <c r="O35" s="44"/>
      <c r="P35" s="44"/>
    </row>
    <row r="36" spans="2:16" ht="12.75">
      <c r="B36" s="41" t="s">
        <v>64</v>
      </c>
      <c r="C36" s="41"/>
      <c r="D36" s="42">
        <v>750</v>
      </c>
      <c r="E36" s="42">
        <v>750</v>
      </c>
      <c r="F36" s="42"/>
      <c r="G36" s="27">
        <f t="shared" si="0"/>
        <v>1500</v>
      </c>
      <c r="H36" s="27"/>
      <c r="I36" s="43"/>
      <c r="J36" s="44"/>
      <c r="K36" s="44"/>
      <c r="L36" s="44"/>
      <c r="N36" s="44"/>
      <c r="O36" s="44"/>
      <c r="P36" s="44"/>
    </row>
    <row r="37" spans="2:16" ht="12.75">
      <c r="B37" s="41" t="s">
        <v>97</v>
      </c>
      <c r="C37" s="41"/>
      <c r="D37" s="42">
        <v>375</v>
      </c>
      <c r="E37" s="42">
        <v>375</v>
      </c>
      <c r="F37" s="42"/>
      <c r="G37" s="27">
        <f t="shared" si="0"/>
        <v>750</v>
      </c>
      <c r="H37" s="27"/>
      <c r="I37" s="15" t="s">
        <v>70</v>
      </c>
      <c r="J37" s="44"/>
      <c r="K37" s="44"/>
      <c r="L37" s="44"/>
      <c r="N37" s="44"/>
      <c r="O37" s="44"/>
      <c r="P37" s="44"/>
    </row>
    <row r="38" spans="2:16" ht="12.75">
      <c r="B38" s="41" t="s">
        <v>96</v>
      </c>
      <c r="C38" s="41"/>
      <c r="D38" s="42">
        <v>400</v>
      </c>
      <c r="E38" s="42">
        <v>400</v>
      </c>
      <c r="F38" s="42"/>
      <c r="G38" s="27">
        <f t="shared" si="0"/>
        <v>800</v>
      </c>
      <c r="H38" s="27"/>
      <c r="I38" s="15" t="s">
        <v>70</v>
      </c>
      <c r="K38" s="44"/>
      <c r="L38" s="44"/>
      <c r="N38" s="44"/>
      <c r="O38" s="44"/>
      <c r="P38" s="44"/>
    </row>
    <row r="39" spans="2:16" ht="12.75">
      <c r="B39" s="41" t="s">
        <v>69</v>
      </c>
      <c r="C39" s="41"/>
      <c r="D39" s="42"/>
      <c r="E39" s="42"/>
      <c r="F39" s="42"/>
      <c r="G39" s="27"/>
      <c r="H39" s="27"/>
      <c r="I39" s="43" t="s">
        <v>50</v>
      </c>
      <c r="J39" s="44"/>
      <c r="K39" s="44"/>
      <c r="L39" s="44"/>
      <c r="M39" s="44"/>
      <c r="N39" s="44"/>
      <c r="O39" s="44"/>
      <c r="P39" s="44"/>
    </row>
    <row r="40" spans="2:16" ht="12.75">
      <c r="B40" s="41" t="s">
        <v>103</v>
      </c>
      <c r="C40" s="41"/>
      <c r="D40" s="42">
        <v>125</v>
      </c>
      <c r="E40" s="42">
        <f>D40</f>
        <v>125</v>
      </c>
      <c r="F40" s="42"/>
      <c r="G40" s="27">
        <f>SUM(D40:F40)</f>
        <v>250</v>
      </c>
      <c r="H40" s="27"/>
      <c r="I40" s="43"/>
      <c r="J40" s="44"/>
      <c r="K40" s="44"/>
      <c r="L40" s="44"/>
      <c r="N40" s="44"/>
      <c r="O40" s="44"/>
      <c r="P40" s="44"/>
    </row>
    <row r="41" spans="2:16" ht="12.75">
      <c r="B41" s="41" t="s">
        <v>95</v>
      </c>
      <c r="C41" s="41"/>
      <c r="D41" s="42">
        <f>(1+($I$3))*600/4</f>
        <v>172.5</v>
      </c>
      <c r="E41" s="42">
        <f>D41</f>
        <v>172.5</v>
      </c>
      <c r="F41" s="42"/>
      <c r="G41" s="27">
        <f>SUM(D41:F41)</f>
        <v>345</v>
      </c>
      <c r="H41" s="55">
        <f>SUM(G32:G41)</f>
        <v>5180</v>
      </c>
      <c r="I41" s="43"/>
      <c r="J41" s="44"/>
      <c r="K41" s="44"/>
      <c r="L41" s="44"/>
      <c r="N41" s="44"/>
      <c r="O41" s="44"/>
      <c r="P41" s="44"/>
    </row>
    <row r="42" spans="2:16" ht="12.75">
      <c r="B42" s="45" t="s">
        <v>92</v>
      </c>
      <c r="C42" s="45"/>
      <c r="D42" s="42"/>
      <c r="E42" s="42"/>
      <c r="F42" s="42"/>
      <c r="G42" s="27"/>
      <c r="H42" s="27"/>
      <c r="I42" s="15"/>
      <c r="K42" s="44"/>
      <c r="L42" s="44"/>
      <c r="N42" s="44"/>
      <c r="O42" s="44"/>
      <c r="P42" s="44"/>
    </row>
    <row r="43" spans="2:16" ht="12.75">
      <c r="B43" s="41" t="s">
        <v>28</v>
      </c>
      <c r="C43" s="41"/>
      <c r="D43" s="42">
        <v>650</v>
      </c>
      <c r="E43" s="42">
        <v>650</v>
      </c>
      <c r="F43" s="42"/>
      <c r="G43" s="27">
        <f>SUM(D43:F43)</f>
        <v>1300</v>
      </c>
      <c r="H43" s="27"/>
      <c r="I43" s="43" t="s">
        <v>115</v>
      </c>
      <c r="J43" s="44"/>
      <c r="K43" s="44"/>
      <c r="L43" s="44"/>
      <c r="M43" s="44"/>
      <c r="O43" s="44"/>
      <c r="P43" s="44"/>
    </row>
    <row r="44" spans="2:16" ht="12.75">
      <c r="B44" s="41" t="s">
        <v>24</v>
      </c>
      <c r="C44" s="41"/>
      <c r="D44" s="42">
        <f>6*8</f>
        <v>48</v>
      </c>
      <c r="E44" s="42">
        <f>D44</f>
        <v>48</v>
      </c>
      <c r="F44" s="42"/>
      <c r="G44" s="27">
        <f>SUM(D44:F44)</f>
        <v>96</v>
      </c>
      <c r="H44" s="27"/>
      <c r="I44" s="43" t="s">
        <v>76</v>
      </c>
      <c r="J44" s="44"/>
      <c r="K44" s="44"/>
      <c r="L44" s="44"/>
      <c r="N44" s="44"/>
      <c r="O44" s="44"/>
      <c r="P44" s="44"/>
    </row>
    <row r="45" spans="2:16" ht="12.75">
      <c r="B45" s="41" t="s">
        <v>25</v>
      </c>
      <c r="C45" s="41"/>
      <c r="D45" s="42"/>
      <c r="E45" s="42"/>
      <c r="F45" s="42"/>
      <c r="G45" s="27">
        <f>SUM(D45:F45)</f>
        <v>0</v>
      </c>
      <c r="H45" s="27"/>
      <c r="I45" s="43"/>
      <c r="J45" s="44"/>
      <c r="K45" s="44"/>
      <c r="L45" s="44"/>
      <c r="N45" s="44"/>
      <c r="O45" s="44"/>
      <c r="P45" s="44"/>
    </row>
    <row r="46" spans="2:16" ht="12.75">
      <c r="B46" s="41" t="s">
        <v>29</v>
      </c>
      <c r="C46" s="41"/>
      <c r="D46" s="42">
        <v>50</v>
      </c>
      <c r="E46" s="42">
        <v>50</v>
      </c>
      <c r="F46" s="46"/>
      <c r="G46" s="27">
        <f>SUM(D46:F46)</f>
        <v>100</v>
      </c>
      <c r="H46" s="55">
        <f>SUM(G43:G46)</f>
        <v>1496</v>
      </c>
      <c r="I46" s="15"/>
      <c r="J46" s="44"/>
      <c r="K46" s="44"/>
      <c r="L46" s="44"/>
      <c r="N46" s="44"/>
      <c r="O46" s="44"/>
      <c r="P46" s="44"/>
    </row>
    <row r="47" spans="2:16" ht="12.75">
      <c r="B47" s="45" t="s">
        <v>94</v>
      </c>
      <c r="C47" s="45"/>
      <c r="D47" s="42"/>
      <c r="E47" s="42"/>
      <c r="F47" s="42"/>
      <c r="G47" s="27"/>
      <c r="H47" s="27"/>
      <c r="I47" s="43"/>
      <c r="J47" s="44"/>
      <c r="K47" s="44"/>
      <c r="L47" s="44"/>
      <c r="M47" s="44"/>
      <c r="O47" s="44"/>
      <c r="P47" s="44"/>
    </row>
    <row r="48" spans="2:16" ht="12.75">
      <c r="B48" s="41" t="s">
        <v>34</v>
      </c>
      <c r="C48" s="41"/>
      <c r="D48" s="42"/>
      <c r="E48" s="42"/>
      <c r="F48" s="42"/>
      <c r="G48" s="27">
        <v>200</v>
      </c>
      <c r="H48" s="27"/>
      <c r="I48" s="43" t="s">
        <v>116</v>
      </c>
      <c r="J48" s="44"/>
      <c r="K48" s="44"/>
      <c r="L48" s="44"/>
      <c r="N48" s="44"/>
      <c r="O48" s="44"/>
      <c r="P48" s="44"/>
    </row>
    <row r="49" spans="2:16" ht="12.75">
      <c r="B49" s="41" t="s">
        <v>72</v>
      </c>
      <c r="C49" s="41"/>
      <c r="D49" s="42"/>
      <c r="E49" s="42"/>
      <c r="F49" s="43"/>
      <c r="G49" s="27">
        <v>500</v>
      </c>
      <c r="H49" s="27"/>
      <c r="I49" s="43" t="s">
        <v>123</v>
      </c>
      <c r="J49" s="44"/>
      <c r="K49" s="44"/>
      <c r="L49" s="44"/>
      <c r="M49" s="44"/>
      <c r="N49" s="44"/>
      <c r="O49" s="44"/>
      <c r="P49" s="44"/>
    </row>
    <row r="50" spans="2:16" ht="12.75">
      <c r="B50" s="41" t="s">
        <v>122</v>
      </c>
      <c r="C50" s="41"/>
      <c r="D50" s="42"/>
      <c r="E50" s="42"/>
      <c r="F50" s="43"/>
      <c r="G50" s="27">
        <v>200</v>
      </c>
      <c r="H50" s="27"/>
      <c r="I50" s="43" t="s">
        <v>117</v>
      </c>
      <c r="J50" s="44"/>
      <c r="K50" s="44"/>
      <c r="L50" s="44"/>
      <c r="M50" s="44"/>
      <c r="N50" s="44"/>
      <c r="O50" s="44"/>
      <c r="P50" s="44"/>
    </row>
    <row r="51" spans="2:16" ht="12.75">
      <c r="B51" s="41" t="s">
        <v>118</v>
      </c>
      <c r="C51" s="41"/>
      <c r="D51" s="42"/>
      <c r="E51" s="42"/>
      <c r="F51" s="43"/>
      <c r="G51" s="27">
        <v>900</v>
      </c>
      <c r="H51" s="27"/>
      <c r="I51" s="43" t="s">
        <v>128</v>
      </c>
      <c r="J51" s="44"/>
      <c r="K51" s="44"/>
      <c r="L51" s="44"/>
      <c r="M51" s="44"/>
      <c r="N51" s="44"/>
      <c r="O51" s="44"/>
      <c r="P51" s="44"/>
    </row>
    <row r="52" spans="2:16" ht="12.75">
      <c r="B52" s="41" t="s">
        <v>17</v>
      </c>
      <c r="C52" s="41"/>
      <c r="D52" s="42">
        <f>1000/4</f>
        <v>250</v>
      </c>
      <c r="E52" s="42">
        <f>D52</f>
        <v>250</v>
      </c>
      <c r="F52" s="43"/>
      <c r="G52" s="27">
        <f>SUM(D52:E52)</f>
        <v>500</v>
      </c>
      <c r="H52" s="27"/>
      <c r="I52" s="43"/>
      <c r="J52" s="44"/>
      <c r="K52" s="44"/>
      <c r="L52" s="44"/>
      <c r="M52" s="44"/>
      <c r="N52" s="44"/>
      <c r="O52" s="44"/>
      <c r="P52" s="44"/>
    </row>
    <row r="53" spans="2:16" ht="12.75">
      <c r="B53" s="41" t="s">
        <v>18</v>
      </c>
      <c r="C53" s="41"/>
      <c r="D53" s="42"/>
      <c r="E53" s="42"/>
      <c r="F53" s="42"/>
      <c r="G53" s="27">
        <v>450</v>
      </c>
      <c r="H53" s="27"/>
      <c r="I53" s="43" t="s">
        <v>129</v>
      </c>
      <c r="J53" s="44"/>
      <c r="K53" s="44"/>
      <c r="L53" s="44"/>
      <c r="N53" s="44"/>
      <c r="O53" s="44"/>
      <c r="P53" s="44"/>
    </row>
    <row r="54" spans="1:16" s="5" customFormat="1" ht="12.75">
      <c r="A54" s="32"/>
      <c r="B54" s="47" t="s">
        <v>125</v>
      </c>
      <c r="C54" s="47"/>
      <c r="D54" s="27">
        <v>250</v>
      </c>
      <c r="E54" s="27">
        <v>250</v>
      </c>
      <c r="F54" s="27"/>
      <c r="G54" s="27">
        <f>SUM(D54:F54)</f>
        <v>500</v>
      </c>
      <c r="H54" s="27"/>
      <c r="I54" s="15"/>
      <c r="J54" s="6"/>
      <c r="K54" s="6"/>
      <c r="L54" s="6"/>
      <c r="N54" s="44"/>
      <c r="O54" s="44"/>
      <c r="P54" s="6"/>
    </row>
    <row r="55" spans="2:16" ht="12.75">
      <c r="B55" s="41" t="s">
        <v>35</v>
      </c>
      <c r="C55" s="41"/>
      <c r="D55" s="42"/>
      <c r="E55" s="42"/>
      <c r="F55" s="42"/>
      <c r="G55" s="27">
        <v>100</v>
      </c>
      <c r="H55" s="27"/>
      <c r="I55" s="43"/>
      <c r="J55" s="44"/>
      <c r="K55" s="44"/>
      <c r="L55" s="44"/>
      <c r="N55" s="44"/>
      <c r="O55" s="44"/>
      <c r="P55" s="44"/>
    </row>
    <row r="56" spans="2:16" ht="12.75">
      <c r="B56" s="41" t="s">
        <v>124</v>
      </c>
      <c r="C56" s="41"/>
      <c r="D56" s="42"/>
      <c r="E56" s="42"/>
      <c r="F56" s="42"/>
      <c r="G56" s="27">
        <v>250</v>
      </c>
      <c r="H56" s="55">
        <f>SUM(G48:G56)</f>
        <v>3600</v>
      </c>
      <c r="I56" s="15" t="s">
        <v>126</v>
      </c>
      <c r="J56" s="44"/>
      <c r="K56" s="44"/>
      <c r="L56" s="44"/>
      <c r="N56" s="44"/>
      <c r="O56" s="44"/>
      <c r="P56" s="44"/>
    </row>
    <row r="57" spans="2:16" ht="12.75">
      <c r="B57" s="41"/>
      <c r="C57" s="41"/>
      <c r="D57" s="42"/>
      <c r="E57" s="42"/>
      <c r="F57" s="42"/>
      <c r="G57" s="27"/>
      <c r="H57" s="27"/>
      <c r="I57" s="43"/>
      <c r="J57" s="44"/>
      <c r="K57" s="44"/>
      <c r="L57" s="44"/>
      <c r="N57" s="44"/>
      <c r="O57" s="44"/>
      <c r="P57" s="44"/>
    </row>
    <row r="58" spans="2:16" ht="17.25" customHeight="1">
      <c r="B58" s="48" t="s">
        <v>142</v>
      </c>
      <c r="C58" s="48"/>
      <c r="D58" s="42"/>
      <c r="E58" s="42"/>
      <c r="F58" s="42"/>
      <c r="G58" s="27"/>
      <c r="H58" s="27"/>
      <c r="I58" s="43"/>
      <c r="J58" s="44"/>
      <c r="K58" s="44"/>
      <c r="L58" s="44"/>
      <c r="M58" s="44"/>
      <c r="N58" s="44"/>
      <c r="O58" s="44"/>
      <c r="P58" s="44"/>
    </row>
    <row r="59" spans="2:16" ht="12.75">
      <c r="B59" s="41" t="s">
        <v>62</v>
      </c>
      <c r="C59" s="41"/>
      <c r="D59" s="42"/>
      <c r="E59" s="42"/>
      <c r="F59" s="42">
        <f>SUM(D59:E59)</f>
        <v>0</v>
      </c>
      <c r="G59" s="27">
        <v>100</v>
      </c>
      <c r="H59" s="27"/>
      <c r="I59" s="43"/>
      <c r="J59" s="44"/>
      <c r="K59" s="44"/>
      <c r="L59" s="44"/>
      <c r="M59" s="44"/>
      <c r="N59" s="44"/>
      <c r="O59" s="44"/>
      <c r="P59" s="44"/>
    </row>
    <row r="60" spans="2:16" ht="12.75">
      <c r="B60" s="41" t="s">
        <v>36</v>
      </c>
      <c r="C60" s="41"/>
      <c r="D60" s="42">
        <v>300</v>
      </c>
      <c r="E60" s="42">
        <v>300</v>
      </c>
      <c r="F60" s="42"/>
      <c r="G60" s="27">
        <f>SUM(D60:F60)</f>
        <v>600</v>
      </c>
      <c r="H60" s="27"/>
      <c r="I60" s="43"/>
      <c r="J60" s="44"/>
      <c r="K60" s="44"/>
      <c r="M60" s="44"/>
      <c r="N60" s="44"/>
      <c r="O60" s="44"/>
      <c r="P60" s="44"/>
    </row>
    <row r="61" spans="2:16" ht="12.75">
      <c r="B61" s="41" t="s">
        <v>37</v>
      </c>
      <c r="C61" s="41"/>
      <c r="D61" s="42">
        <v>250</v>
      </c>
      <c r="E61" s="42">
        <f>D61</f>
        <v>250</v>
      </c>
      <c r="F61" s="42"/>
      <c r="G61" s="27">
        <f>SUM(D61:F61)</f>
        <v>500</v>
      </c>
      <c r="H61" s="27"/>
      <c r="I61" s="43"/>
      <c r="J61" s="44"/>
      <c r="K61" s="44"/>
      <c r="L61" s="44"/>
      <c r="M61" s="44"/>
      <c r="N61" s="44"/>
      <c r="O61" s="44"/>
      <c r="P61" s="44"/>
    </row>
    <row r="62" spans="2:16" ht="12.75">
      <c r="B62" s="41" t="s">
        <v>59</v>
      </c>
      <c r="C62" s="41"/>
      <c r="D62" s="42"/>
      <c r="E62" s="42"/>
      <c r="F62" s="42"/>
      <c r="G62" s="27">
        <v>100</v>
      </c>
      <c r="H62" s="27"/>
      <c r="I62" s="43"/>
      <c r="J62" s="44"/>
      <c r="K62" s="44"/>
      <c r="L62" s="44"/>
      <c r="M62" s="44"/>
      <c r="N62" s="44"/>
      <c r="O62" s="44"/>
      <c r="P62" s="44"/>
    </row>
    <row r="63" spans="2:16" ht="12.75">
      <c r="B63" s="41" t="s">
        <v>102</v>
      </c>
      <c r="C63" s="41"/>
      <c r="D63" s="42"/>
      <c r="E63" s="42"/>
      <c r="F63" s="42"/>
      <c r="G63" s="27">
        <v>250</v>
      </c>
      <c r="H63" s="27"/>
      <c r="I63" s="43"/>
      <c r="J63" s="44"/>
      <c r="L63" s="44"/>
      <c r="M63" s="44"/>
      <c r="N63" s="44"/>
      <c r="O63" s="44"/>
      <c r="P63" s="44"/>
    </row>
    <row r="64" spans="2:16" ht="12.75">
      <c r="B64" s="41" t="s">
        <v>77</v>
      </c>
      <c r="C64" s="41"/>
      <c r="D64" s="42">
        <v>50</v>
      </c>
      <c r="E64" s="42">
        <v>50</v>
      </c>
      <c r="F64" s="42"/>
      <c r="G64" s="27">
        <f>SUM(D64:F64)</f>
        <v>100</v>
      </c>
      <c r="H64" s="27"/>
      <c r="I64" s="43"/>
      <c r="J64" s="44"/>
      <c r="K64" s="44"/>
      <c r="L64" s="44"/>
      <c r="M64" s="44"/>
      <c r="N64" s="44"/>
      <c r="O64" s="44"/>
      <c r="P64" s="44"/>
    </row>
    <row r="65" spans="2:16" ht="12.75">
      <c r="B65" s="41" t="s">
        <v>38</v>
      </c>
      <c r="C65" s="41">
        <v>50</v>
      </c>
      <c r="D65" s="42">
        <v>250</v>
      </c>
      <c r="E65" s="42">
        <v>250</v>
      </c>
      <c r="F65" s="42"/>
      <c r="G65" s="27">
        <f>SUM(C65:F65)</f>
        <v>550</v>
      </c>
      <c r="H65" s="27"/>
      <c r="I65" s="43"/>
      <c r="J65" s="44"/>
      <c r="K65" s="44"/>
      <c r="L65" s="44"/>
      <c r="M65" s="44"/>
      <c r="N65" s="44"/>
      <c r="O65" s="44"/>
      <c r="P65" s="44"/>
    </row>
    <row r="66" spans="2:16" ht="12.75">
      <c r="B66" s="41" t="s">
        <v>52</v>
      </c>
      <c r="C66" s="41"/>
      <c r="D66" s="42">
        <v>200</v>
      </c>
      <c r="E66" s="42">
        <v>200</v>
      </c>
      <c r="F66" s="42"/>
      <c r="G66" s="27">
        <f>SUM(D66:F66)</f>
        <v>400</v>
      </c>
      <c r="H66" s="27"/>
      <c r="I66" s="43"/>
      <c r="J66" s="44"/>
      <c r="K66" s="44"/>
      <c r="L66" s="44"/>
      <c r="M66" s="44"/>
      <c r="N66" s="44"/>
      <c r="O66" s="44"/>
      <c r="P66" s="44"/>
    </row>
    <row r="67" spans="2:16" ht="12.75">
      <c r="B67" s="41" t="s">
        <v>75</v>
      </c>
      <c r="C67" s="41"/>
      <c r="D67" s="27">
        <f>12*150/4</f>
        <v>450</v>
      </c>
      <c r="E67" s="42">
        <f>D67</f>
        <v>450</v>
      </c>
      <c r="F67" s="27"/>
      <c r="G67" s="27">
        <f>SUM(D67:F67)</f>
        <v>900</v>
      </c>
      <c r="H67" s="55">
        <f>SUM(G59:G67)</f>
        <v>3500</v>
      </c>
      <c r="I67" s="15" t="s">
        <v>152</v>
      </c>
      <c r="J67" s="44"/>
      <c r="K67" s="44"/>
      <c r="L67" s="44"/>
      <c r="M67" s="44"/>
      <c r="N67" s="44"/>
      <c r="O67" s="44"/>
      <c r="P67" s="44"/>
    </row>
    <row r="68" spans="2:16" ht="12.75">
      <c r="B68" s="41"/>
      <c r="C68" s="41"/>
      <c r="D68" s="27"/>
      <c r="E68" s="42"/>
      <c r="F68" s="27"/>
      <c r="G68" s="27"/>
      <c r="H68" s="27"/>
      <c r="I68" s="15"/>
      <c r="J68" s="44"/>
      <c r="K68" s="44"/>
      <c r="L68" s="44"/>
      <c r="M68" s="44"/>
      <c r="N68" s="44"/>
      <c r="O68" s="44"/>
      <c r="P68" s="44"/>
    </row>
    <row r="69" spans="2:16" ht="12.75">
      <c r="B69" s="41"/>
      <c r="C69" s="41"/>
      <c r="D69" s="27"/>
      <c r="E69" s="42"/>
      <c r="F69" s="27"/>
      <c r="G69" s="27"/>
      <c r="H69" s="27"/>
      <c r="I69" s="15"/>
      <c r="J69" s="44"/>
      <c r="K69" s="44"/>
      <c r="L69" s="44"/>
      <c r="M69" s="44"/>
      <c r="N69" s="44"/>
      <c r="O69" s="44"/>
      <c r="P69" s="44"/>
    </row>
    <row r="70" spans="2:16" ht="12.75">
      <c r="B70" s="45" t="s">
        <v>39</v>
      </c>
      <c r="C70" s="41"/>
      <c r="D70" s="42"/>
      <c r="E70" s="42"/>
      <c r="F70" s="42"/>
      <c r="G70" s="27">
        <v>1500</v>
      </c>
      <c r="H70" s="27">
        <v>1500</v>
      </c>
      <c r="I70" s="43" t="s">
        <v>133</v>
      </c>
      <c r="J70" s="44"/>
      <c r="K70" s="44"/>
      <c r="L70" s="44"/>
      <c r="M70" s="44"/>
      <c r="N70" s="44"/>
      <c r="O70" s="44"/>
      <c r="P70" s="44"/>
    </row>
    <row r="71" spans="2:16" ht="12.75">
      <c r="B71" s="41"/>
      <c r="C71" s="41"/>
      <c r="D71" s="42"/>
      <c r="E71" s="42"/>
      <c r="F71" s="42"/>
      <c r="G71" s="42"/>
      <c r="H71" s="42"/>
      <c r="I71" s="43"/>
      <c r="J71" s="44"/>
      <c r="K71" s="44"/>
      <c r="L71" s="44"/>
      <c r="M71" s="44"/>
      <c r="N71" s="44"/>
      <c r="O71" s="44"/>
      <c r="P71" s="44"/>
    </row>
    <row r="72" spans="2:16" ht="13.5" thickBot="1">
      <c r="B72" s="40" t="s">
        <v>41</v>
      </c>
      <c r="C72" s="48"/>
      <c r="D72" s="49">
        <f>SUM(D6:D70)</f>
        <v>17654</v>
      </c>
      <c r="E72" s="50">
        <f>SUM(E6:E70)</f>
        <v>12022.45</v>
      </c>
      <c r="F72" s="50">
        <f>SUM(F6:F70)</f>
        <v>100</v>
      </c>
      <c r="G72" s="51">
        <f>SUM(G6:G70)</f>
        <v>34701.45</v>
      </c>
      <c r="H72" s="50">
        <f>SUM(H6:H70)</f>
        <v>34701.45</v>
      </c>
      <c r="I72" s="40"/>
      <c r="J72" s="52"/>
      <c r="K72" s="52"/>
      <c r="L72" s="52"/>
      <c r="M72" s="52"/>
      <c r="N72" s="52"/>
      <c r="O72" s="52"/>
      <c r="P72" s="44"/>
    </row>
    <row r="73" spans="2:16" s="40" customFormat="1" ht="15.75" customHeight="1">
      <c r="B73" s="32"/>
      <c r="C73" s="32"/>
      <c r="D73" s="32"/>
      <c r="E73" s="32"/>
      <c r="F73" s="32"/>
      <c r="G73" s="6"/>
      <c r="H73" s="6"/>
      <c r="I73" s="32"/>
      <c r="J73" s="44"/>
      <c r="K73" s="44"/>
      <c r="L73" s="44"/>
      <c r="M73" s="44"/>
      <c r="N73" s="44"/>
      <c r="O73" s="44"/>
      <c r="P73" s="44"/>
    </row>
    <row r="74" spans="10:16" ht="12.75">
      <c r="J74" s="44"/>
      <c r="K74" s="44"/>
      <c r="L74" s="44"/>
      <c r="M74" s="44"/>
      <c r="N74" s="44"/>
      <c r="O74" s="44"/>
      <c r="P74" s="44"/>
    </row>
    <row r="75" spans="10:16" ht="12.75">
      <c r="J75" s="44"/>
      <c r="K75" s="44"/>
      <c r="L75" s="44"/>
      <c r="M75" s="44"/>
      <c r="N75" s="44"/>
      <c r="O75" s="44"/>
      <c r="P75" s="44"/>
    </row>
    <row r="76" spans="10:16" ht="12.75">
      <c r="J76" s="44"/>
      <c r="K76" s="44"/>
      <c r="L76" s="44"/>
      <c r="M76" s="44"/>
      <c r="N76" s="44"/>
      <c r="O76" s="44"/>
      <c r="P76" s="44"/>
    </row>
    <row r="77" spans="10:16" ht="12.75">
      <c r="J77" s="44"/>
      <c r="K77" s="44"/>
      <c r="L77" s="44"/>
      <c r="M77" s="44"/>
      <c r="N77" s="44"/>
      <c r="O77" s="44"/>
      <c r="P77" s="44"/>
    </row>
    <row r="78" spans="10:16" ht="12.75">
      <c r="J78" s="44"/>
      <c r="K78" s="44"/>
      <c r="L78" s="44"/>
      <c r="M78" s="44"/>
      <c r="N78" s="44"/>
      <c r="O78" s="44"/>
      <c r="P78" s="44"/>
    </row>
    <row r="79" spans="10:16" ht="12.75">
      <c r="J79" s="44"/>
      <c r="K79" s="44"/>
      <c r="L79" s="44"/>
      <c r="M79" s="44"/>
      <c r="N79" s="44"/>
      <c r="O79" s="44"/>
      <c r="P79" s="44"/>
    </row>
    <row r="80" spans="10:16" ht="12.75">
      <c r="J80" s="44"/>
      <c r="K80" s="44"/>
      <c r="L80" s="44"/>
      <c r="M80" s="44"/>
      <c r="N80" s="44"/>
      <c r="O80" s="44"/>
      <c r="P80" s="44"/>
    </row>
    <row r="81" spans="10:16" ht="12.75">
      <c r="J81" s="44"/>
      <c r="K81" s="44"/>
      <c r="L81" s="44"/>
      <c r="M81" s="44"/>
      <c r="N81" s="44"/>
      <c r="O81" s="44"/>
      <c r="P81" s="44"/>
    </row>
    <row r="82" spans="10:16" ht="12.75">
      <c r="J82" s="44"/>
      <c r="K82" s="44"/>
      <c r="L82" s="44"/>
      <c r="M82" s="44"/>
      <c r="N82" s="44"/>
      <c r="O82" s="44"/>
      <c r="P82" s="44"/>
    </row>
    <row r="83" spans="10:16" ht="12.75">
      <c r="J83" s="44"/>
      <c r="K83" s="44"/>
      <c r="L83" s="44"/>
      <c r="M83" s="44"/>
      <c r="N83" s="44"/>
      <c r="O83" s="44"/>
      <c r="P83" s="44"/>
    </row>
    <row r="84" spans="10:16" ht="12.75">
      <c r="J84" s="44"/>
      <c r="K84" s="44"/>
      <c r="L84" s="44"/>
      <c r="M84" s="44"/>
      <c r="N84" s="44"/>
      <c r="O84" s="44"/>
      <c r="P84" s="44"/>
    </row>
    <row r="85" spans="10:16" ht="12.75">
      <c r="J85" s="44"/>
      <c r="K85" s="44"/>
      <c r="L85" s="44"/>
      <c r="M85" s="44"/>
      <c r="N85" s="44"/>
      <c r="O85" s="44"/>
      <c r="P85" s="44"/>
    </row>
    <row r="86" spans="10:16" ht="12.75">
      <c r="J86" s="44"/>
      <c r="K86" s="44"/>
      <c r="L86" s="44"/>
      <c r="M86" s="44"/>
      <c r="N86" s="44"/>
      <c r="O86" s="44"/>
      <c r="P86" s="44"/>
    </row>
    <row r="87" spans="10:16" ht="12.75">
      <c r="J87" s="44"/>
      <c r="K87" s="44"/>
      <c r="L87" s="44"/>
      <c r="M87" s="44"/>
      <c r="N87" s="44"/>
      <c r="O87" s="44"/>
      <c r="P87" s="44"/>
    </row>
    <row r="88" spans="10:16" ht="12.75">
      <c r="J88" s="44"/>
      <c r="K88" s="44"/>
      <c r="L88" s="44"/>
      <c r="M88" s="44"/>
      <c r="N88" s="44"/>
      <c r="O88" s="44"/>
      <c r="P88" s="44"/>
    </row>
    <row r="89" spans="10:16" ht="12.75">
      <c r="J89" s="44"/>
      <c r="K89" s="44"/>
      <c r="L89" s="44"/>
      <c r="M89" s="44"/>
      <c r="N89" s="44"/>
      <c r="O89" s="44"/>
      <c r="P89" s="44"/>
    </row>
    <row r="90" spans="10:16" ht="12.75">
      <c r="J90" s="44"/>
      <c r="K90" s="44"/>
      <c r="L90" s="44"/>
      <c r="M90" s="44"/>
      <c r="N90" s="44"/>
      <c r="O90" s="44"/>
      <c r="P90" s="44"/>
    </row>
    <row r="91" spans="10:16" ht="12.75">
      <c r="J91" s="44"/>
      <c r="K91" s="44"/>
      <c r="L91" s="44"/>
      <c r="M91" s="44"/>
      <c r="N91" s="44"/>
      <c r="O91" s="44"/>
      <c r="P91" s="44"/>
    </row>
    <row r="92" spans="10:16" ht="12.75">
      <c r="J92" s="44"/>
      <c r="K92" s="44"/>
      <c r="L92" s="44"/>
      <c r="M92" s="44"/>
      <c r="N92" s="44"/>
      <c r="O92" s="44"/>
      <c r="P92" s="44"/>
    </row>
  </sheetData>
  <sheetProtection/>
  <printOptions/>
  <pageMargins left="0.35433070866141736" right="0.15748031496062992" top="0.3937007874015748" bottom="0.3937007874015748" header="0.1968503937007874" footer="0.2362204724409449"/>
  <pageSetup fitToHeight="1" fitToWidth="1" horizontalDpi="300" verticalDpi="300" orientation="portrait" paperSize="9" scale="82" r:id="rId4"/>
  <headerFooter alignWithMargins="0">
    <oddFooter>&amp;L&amp;F&amp;R&amp;G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Peel</dc:creator>
  <cp:keywords/>
  <dc:description/>
  <cp:lastModifiedBy> </cp:lastModifiedBy>
  <cp:lastPrinted>2009-12-15T16:21:00Z</cp:lastPrinted>
  <dcterms:created xsi:type="dcterms:W3CDTF">2005-06-10T19:23:20Z</dcterms:created>
  <dcterms:modified xsi:type="dcterms:W3CDTF">2011-06-09T15:03:31Z</dcterms:modified>
  <cp:category/>
  <cp:version/>
  <cp:contentType/>
  <cp:contentStatus/>
  <cp:revision>1</cp:revision>
</cp:coreProperties>
</file>