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rienteering.sharepoint.com/sites/IOF-ESC/Jaetut asiakirjat/General/09-Climate-change/09-02-ESC-Works/09-02-04-Carbon-emissions-events/"/>
    </mc:Choice>
  </mc:AlternateContent>
  <xr:revisionPtr revIDLastSave="0" documentId="8_{8FBCAB7C-A03E-4678-ACF1-BC6053BC55C9}" xr6:coauthVersionLast="47" xr6:coauthVersionMax="47" xr10:uidLastSave="{00000000-0000-0000-0000-000000000000}"/>
  <bookViews>
    <workbookView xWindow="-110" yWindow="-110" windowWidth="19420" windowHeight="10560" xr2:uid="{7F783D59-C6FD-4A1B-A523-D2B96242A61A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35" i="1" s="1"/>
  <c r="E22" i="1"/>
  <c r="E23" i="1"/>
  <c r="E24" i="1"/>
  <c r="E25" i="1"/>
  <c r="E26" i="1"/>
  <c r="E27" i="1"/>
  <c r="E28" i="1"/>
  <c r="E21" i="1"/>
  <c r="C16" i="1"/>
  <c r="D12" i="1" s="1"/>
  <c r="F12" i="1" s="1"/>
  <c r="E29" i="1" l="1"/>
  <c r="E35" i="1" s="1"/>
  <c r="D14" i="1"/>
  <c r="F14" i="1" s="1"/>
  <c r="D15" i="1"/>
  <c r="F15" i="1" s="1"/>
  <c r="D13" i="1"/>
  <c r="F13" i="1" s="1"/>
  <c r="F16" i="1" l="1"/>
  <c r="E39" i="1" s="1"/>
  <c r="D16" i="1"/>
  <c r="D48" i="1" l="1"/>
  <c r="D46" i="1"/>
  <c r="D47" i="1"/>
  <c r="D45" i="1"/>
  <c r="E40" i="1"/>
  <c r="E48" i="1" l="1"/>
  <c r="E46" i="1"/>
  <c r="E47" i="1"/>
  <c r="E45" i="1"/>
</calcChain>
</file>

<file path=xl/sharedStrings.xml><?xml version="1.0" encoding="utf-8"?>
<sst xmlns="http://schemas.openxmlformats.org/spreadsheetml/2006/main" count="63" uniqueCount="63">
  <si>
    <t xml:space="preserve">How to estimate carbon emissions for road mobility of O-event participants  </t>
  </si>
  <si>
    <r>
      <t>This method will provide a reasonable estimate of carbon emissions (CO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e). More accurate estimates are certainly feasible, albeit with a significant increase in complexity and effort, leading to possible inconsistencies and errors.</t>
    </r>
  </si>
  <si>
    <t>Step 1 - Count the total number of vehicles in the parking lots</t>
  </si>
  <si>
    <t>Total number of cars</t>
  </si>
  <si>
    <t xml:space="preserve"> (count)</t>
  </si>
  <si>
    <t>Step 2 - Define a sample representative of the vehicle set (consider that vehicles may be sorted by type when directed at sections of the parking lot)</t>
  </si>
  <si>
    <t>Step 3 - Count the number of vehicles falling in each of the following classes and calculate average emissions/km</t>
  </si>
  <si>
    <t>Description</t>
  </si>
  <si>
    <t>n</t>
  </si>
  <si>
    <t>%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</si>
  <si>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e/km
(source: UK DfB-E&amp;IS)</t>
    </r>
  </si>
  <si>
    <t>Small car</t>
  </si>
  <si>
    <t>Petrol up to 1.4 l; Diesel up to 1.7 l; segments A and B</t>
  </si>
  <si>
    <t>Medium car</t>
  </si>
  <si>
    <t>Petrol 1.4-2.0 l; Diesel 1.7-2.0 l; segment C</t>
  </si>
  <si>
    <t>Large car</t>
  </si>
  <si>
    <t>Petrol and Diesel over 2.0 l; segments D and above</t>
  </si>
  <si>
    <t>Van</t>
  </si>
  <si>
    <t>Average 9-seats van</t>
  </si>
  <si>
    <t>Totals/averages in the sample</t>
  </si>
  <si>
    <t>Aver. emissions/km</t>
  </si>
  <si>
    <t>Step 4 - From the participants list, draw the number of runners/club and calculate the one-way distance of the club seat from the event location (e.g. with Google Maps)</t>
  </si>
  <si>
    <t>Clubs</t>
  </si>
  <si>
    <t>Seat</t>
  </si>
  <si>
    <t>Distance</t>
  </si>
  <si>
    <t>Runners</t>
  </si>
  <si>
    <t>Km*Runners</t>
  </si>
  <si>
    <t>Aaaaaa</t>
  </si>
  <si>
    <t>Rome</t>
  </si>
  <si>
    <t>Bbbbbb</t>
  </si>
  <si>
    <t>Milan</t>
  </si>
  <si>
    <t>Cccccc</t>
  </si>
  <si>
    <t>Turin</t>
  </si>
  <si>
    <t>Dddddd</t>
  </si>
  <si>
    <t>Bologna</t>
  </si>
  <si>
    <t>Eeeeee</t>
  </si>
  <si>
    <t>Trento</t>
  </si>
  <si>
    <t>Ffffff</t>
  </si>
  <si>
    <t>Bozen</t>
  </si>
  <si>
    <t>Gggggg</t>
  </si>
  <si>
    <t>Verona</t>
  </si>
  <si>
    <t>Hhhhhh</t>
  </si>
  <si>
    <t>Vicenza</t>
  </si>
  <si>
    <t>Total runners</t>
  </si>
  <si>
    <t>Total km*runners</t>
  </si>
  <si>
    <t>Step 5 - Calculate the car-sharing rate and the actual car-km</t>
  </si>
  <si>
    <t>Car sharing rate = Total Runners/Total Cars</t>
  </si>
  <si>
    <t>Sharing rate</t>
  </si>
  <si>
    <t>Actual car km</t>
  </si>
  <si>
    <t>Actual car km = Total km*runners/sharing rate</t>
  </si>
  <si>
    <t>Step 6 - Calculate the total emissions and emission/runner</t>
  </si>
  <si>
    <r>
      <t>Total emissions (kg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e) = actual car km * average car emissions</t>
    </r>
  </si>
  <si>
    <r>
      <t>Emission per runner (kg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e) = total emissions / n. runners</t>
    </r>
  </si>
  <si>
    <t>Step 7 - Emission offsetting (optional)</t>
  </si>
  <si>
    <t>Carbon emission compensation (examples) (*)</t>
  </si>
  <si>
    <t>Price/ton</t>
  </si>
  <si>
    <t>Per event</t>
  </si>
  <si>
    <t>Per runner</t>
  </si>
  <si>
    <t>EU Emission Trading Scheme (14 May 2021)</t>
  </si>
  <si>
    <t>Voluntary CDM certified projects (min CER price)</t>
  </si>
  <si>
    <t>Voluntary CDM certified projects (max CER price)</t>
  </si>
  <si>
    <t>Proposed by ENGOs</t>
  </si>
  <si>
    <r>
      <t>(*) The compensation (offset) of carbon emissions by the purchase of certificates that fund projects contributing to the mitigation of emissions is a controversial issue. The first objective of any organisation should be the avoidance of emissions. However, at least on a temporary basis, unavoidable emissions can be offset by buying CERs (Certified Emission Reductions) available through the UN Carbon Offset Platform. A range of prices per ton CO</t>
    </r>
    <r>
      <rPr>
        <b/>
        <vertAlign val="subscript"/>
        <sz val="11"/>
        <color rgb="FFFF0000"/>
        <rFont val="Calibri"/>
        <family val="2"/>
        <scheme val="minor"/>
      </rPr>
      <t>2</t>
    </r>
    <r>
      <rPr>
        <b/>
        <sz val="11"/>
        <color rgb="FFFF0000"/>
        <rFont val="Calibri"/>
        <family val="2"/>
        <scheme val="minor"/>
      </rPr>
      <t xml:space="preserve">e is reported to calculate the theorical cost of offsetting carbon emissions per event or per runner.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</si>
</sst>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\ &quot;€&quot;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right" wrapText="1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2" fontId="3" fillId="0" borderId="0" xfId="0" applyNumberFormat="1" applyFont="1" applyAlignment="1">
      <alignment wrapText="1"/>
    </xf>
    <xf numFmtId="2" fontId="5" fillId="0" borderId="0" xfId="0" applyNumberFormat="1" applyFont="1" applyAlignment="1">
      <alignment wrapText="1"/>
    </xf>
    <xf numFmtId="165" fontId="0" fillId="0" borderId="0" xfId="0" applyNumberFormat="1" applyAlignment="1">
      <alignment wrapText="1"/>
    </xf>
    <xf numFmtId="0" fontId="3" fillId="3" borderId="0" xfId="0" applyFont="1" applyFill="1" applyAlignment="1">
      <alignment wrapText="1"/>
    </xf>
    <xf numFmtId="0" fontId="10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2" fontId="10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1" fontId="10" fillId="0" borderId="0" xfId="0" applyNumberFormat="1" applyFont="1" applyAlignment="1">
      <alignment wrapText="1"/>
    </xf>
    <xf numFmtId="165" fontId="10" fillId="0" borderId="0" xfId="0" applyNumberFormat="1" applyFont="1" applyAlignment="1">
      <alignment wrapText="1"/>
    </xf>
    <xf numFmtId="0" fontId="9" fillId="0" borderId="0" xfId="0" applyFont="1"/>
    <xf numFmtId="0" fontId="12" fillId="0" borderId="0" xfId="0" applyFont="1" applyAlignment="1">
      <alignment wrapText="1"/>
    </xf>
    <xf numFmtId="0" fontId="1" fillId="0" borderId="0" xfId="0" applyFont="1"/>
    <xf numFmtId="1" fontId="3" fillId="3" borderId="0" xfId="0" applyNumberFormat="1" applyFont="1" applyFill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wrapText="1"/>
    </xf>
    <xf numFmtId="2" fontId="5" fillId="0" borderId="3" xfId="0" applyNumberFormat="1" applyFont="1" applyBorder="1" applyAlignment="1">
      <alignment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right" wrapText="1"/>
    </xf>
    <xf numFmtId="165" fontId="6" fillId="0" borderId="5" xfId="0" applyNumberFormat="1" applyFont="1" applyBorder="1" applyAlignment="1">
      <alignment wrapText="1"/>
    </xf>
    <xf numFmtId="2" fontId="10" fillId="0" borderId="6" xfId="0" applyNumberFormat="1" applyFont="1" applyBorder="1" applyAlignment="1">
      <alignment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165" fontId="13" fillId="0" borderId="0" xfId="0" applyNumberFormat="1" applyFont="1" applyAlignment="1">
      <alignment wrapText="1"/>
    </xf>
    <xf numFmtId="0" fontId="8" fillId="0" borderId="7" xfId="0" applyFont="1" applyBorder="1" applyAlignment="1">
      <alignment horizontal="right"/>
    </xf>
    <xf numFmtId="164" fontId="10" fillId="0" borderId="8" xfId="0" applyNumberFormat="1" applyFont="1" applyBorder="1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9D33-4143-4076-8980-1F08A5D21906}">
  <dimension ref="A1:G50"/>
  <sheetViews>
    <sheetView tabSelected="1" zoomScale="90" zoomScaleNormal="90" workbookViewId="0">
      <selection activeCell="E1" sqref="E1"/>
    </sheetView>
  </sheetViews>
  <sheetFormatPr defaultColWidth="8.7109375" defaultRowHeight="14.45"/>
  <cols>
    <col min="1" max="1" width="19.42578125" style="3" customWidth="1"/>
    <col min="2" max="2" width="47" style="3" customWidth="1"/>
    <col min="3" max="3" width="11.42578125" style="3" customWidth="1"/>
    <col min="4" max="4" width="15" style="3" customWidth="1"/>
    <col min="5" max="5" width="22.85546875" style="3" customWidth="1"/>
    <col min="6" max="6" width="15.5703125" style="3" customWidth="1"/>
    <col min="7" max="16384" width="8.7109375" style="3"/>
  </cols>
  <sheetData>
    <row r="1" spans="1:7" ht="23.45">
      <c r="A1" s="27" t="s">
        <v>0</v>
      </c>
    </row>
    <row r="2" spans="1:7" ht="35.1" customHeight="1">
      <c r="A2" s="47" t="s">
        <v>1</v>
      </c>
      <c r="B2" s="47"/>
      <c r="C2" s="47"/>
      <c r="D2" s="47"/>
      <c r="E2" s="47"/>
      <c r="F2" s="47"/>
    </row>
    <row r="3" spans="1:7" ht="12.6" customHeight="1"/>
    <row r="4" spans="1:7" ht="14.45" customHeight="1">
      <c r="A4" s="46" t="s">
        <v>2</v>
      </c>
      <c r="B4" s="47"/>
      <c r="C4" s="47"/>
      <c r="D4" s="47"/>
      <c r="E4" s="47"/>
      <c r="F4" s="47"/>
      <c r="G4" s="28"/>
    </row>
    <row r="5" spans="1:7" ht="6" customHeight="1">
      <c r="A5" s="28"/>
      <c r="B5" s="28"/>
      <c r="C5" s="28"/>
      <c r="D5" s="28"/>
      <c r="E5" s="28"/>
      <c r="F5" s="28"/>
      <c r="G5" s="28"/>
    </row>
    <row r="6" spans="1:7" customFormat="1">
      <c r="A6" s="29" t="s">
        <v>3</v>
      </c>
      <c r="B6" t="s">
        <v>4</v>
      </c>
      <c r="C6" s="30">
        <v>125</v>
      </c>
      <c r="D6" s="1"/>
    </row>
    <row r="7" spans="1:7">
      <c r="A7" s="4"/>
      <c r="C7" s="5"/>
      <c r="D7" s="6"/>
    </row>
    <row r="8" spans="1:7">
      <c r="A8" s="46" t="s">
        <v>5</v>
      </c>
      <c r="B8" s="47"/>
      <c r="C8" s="47"/>
      <c r="D8" s="47"/>
      <c r="E8" s="47"/>
      <c r="F8" s="47"/>
      <c r="G8" s="28"/>
    </row>
    <row r="9" spans="1:7" ht="6.6" customHeight="1">
      <c r="A9" s="28"/>
      <c r="G9" s="28"/>
    </row>
    <row r="10" spans="1:7">
      <c r="A10" s="46" t="s">
        <v>6</v>
      </c>
      <c r="B10" s="47"/>
      <c r="C10" s="47"/>
      <c r="D10" s="47"/>
      <c r="E10" s="47"/>
      <c r="F10" s="47"/>
      <c r="G10" s="28"/>
    </row>
    <row r="11" spans="1:7" ht="30.95">
      <c r="B11" s="7" t="s">
        <v>7</v>
      </c>
      <c r="C11" s="5" t="s">
        <v>8</v>
      </c>
      <c r="D11" s="8" t="s">
        <v>9</v>
      </c>
      <c r="E11" s="8" t="s">
        <v>10</v>
      </c>
    </row>
    <row r="12" spans="1:7">
      <c r="A12" s="4" t="s">
        <v>11</v>
      </c>
      <c r="B12" s="3" t="s">
        <v>12</v>
      </c>
      <c r="C12" s="17">
        <v>12</v>
      </c>
      <c r="D12" s="19">
        <f>C12/C$16*100</f>
        <v>20.33898305084746</v>
      </c>
      <c r="E12" s="9">
        <v>0.14549000000000001</v>
      </c>
      <c r="F12" s="22">
        <f>D12*E12/100</f>
        <v>2.9591186440677972E-2</v>
      </c>
    </row>
    <row r="13" spans="1:7">
      <c r="A13" s="4" t="s">
        <v>13</v>
      </c>
      <c r="B13" s="3" t="s">
        <v>14</v>
      </c>
      <c r="C13" s="17">
        <v>27</v>
      </c>
      <c r="D13" s="19">
        <f>C13/C$16*100</f>
        <v>45.762711864406782</v>
      </c>
      <c r="E13" s="9">
        <v>0.17562</v>
      </c>
      <c r="F13" s="22">
        <f>D13*E13/100</f>
        <v>8.0368474576271179E-2</v>
      </c>
    </row>
    <row r="14" spans="1:7">
      <c r="A14" s="4" t="s">
        <v>15</v>
      </c>
      <c r="B14" s="3" t="s">
        <v>16</v>
      </c>
      <c r="C14" s="17">
        <v>15</v>
      </c>
      <c r="D14" s="19">
        <f>C14/C$16*100</f>
        <v>25.423728813559322</v>
      </c>
      <c r="E14" s="9">
        <v>0.22597</v>
      </c>
      <c r="F14" s="22">
        <f>D14*E14/100</f>
        <v>5.7450000000000001E-2</v>
      </c>
    </row>
    <row r="15" spans="1:7" ht="15" thickBot="1">
      <c r="A15" s="4" t="s">
        <v>17</v>
      </c>
      <c r="B15" s="3" t="s">
        <v>18</v>
      </c>
      <c r="C15" s="17">
        <v>5</v>
      </c>
      <c r="D15" s="19">
        <f>C15/C$16*100</f>
        <v>8.4745762711864394</v>
      </c>
      <c r="E15" s="9">
        <v>0.24016999999999999</v>
      </c>
      <c r="F15" s="22">
        <f>D15*E15/100</f>
        <v>2.0353389830508474E-2</v>
      </c>
    </row>
    <row r="16" spans="1:7" ht="15.6" thickTop="1" thickBot="1">
      <c r="A16" t="s">
        <v>19</v>
      </c>
      <c r="C16" s="18">
        <f>SUM(C12:C15)</f>
        <v>59</v>
      </c>
      <c r="D16" s="21">
        <f>SUM(D12:D15)</f>
        <v>100</v>
      </c>
      <c r="E16" s="42" t="s">
        <v>20</v>
      </c>
      <c r="F16" s="43">
        <f>SUM(F12:F15)</f>
        <v>0.18776305084745762</v>
      </c>
    </row>
    <row r="17" spans="1:7" ht="15" thickTop="1"/>
    <row r="18" spans="1:7" ht="28.5" customHeight="1">
      <c r="A18" s="46" t="s">
        <v>21</v>
      </c>
      <c r="B18" s="47"/>
      <c r="C18" s="47"/>
      <c r="D18" s="47"/>
      <c r="E18" s="47"/>
      <c r="F18" s="47"/>
      <c r="G18" s="28"/>
    </row>
    <row r="19" spans="1:7" ht="5.45" customHeight="1">
      <c r="A19" s="28"/>
      <c r="G19" s="28"/>
    </row>
    <row r="20" spans="1:7">
      <c r="A20" s="23" t="s">
        <v>22</v>
      </c>
      <c r="B20" s="23" t="s">
        <v>23</v>
      </c>
      <c r="C20" s="24" t="s">
        <v>24</v>
      </c>
      <c r="D20" s="24" t="s">
        <v>25</v>
      </c>
      <c r="E20" s="24" t="s">
        <v>26</v>
      </c>
    </row>
    <row r="21" spans="1:7">
      <c r="A21" s="3" t="s">
        <v>27</v>
      </c>
      <c r="B21" s="3" t="s">
        <v>28</v>
      </c>
      <c r="C21" s="17">
        <v>720</v>
      </c>
      <c r="D21" s="17">
        <v>12</v>
      </c>
      <c r="E21" s="20">
        <f>C21*2*D21</f>
        <v>17280</v>
      </c>
    </row>
    <row r="22" spans="1:7">
      <c r="A22" s="3" t="s">
        <v>29</v>
      </c>
      <c r="B22" s="3" t="s">
        <v>30</v>
      </c>
      <c r="C22" s="17">
        <v>356</v>
      </c>
      <c r="D22" s="17">
        <v>22</v>
      </c>
      <c r="E22" s="20">
        <f t="shared" ref="E22:E28" si="0">C22*2*D22</f>
        <v>15664</v>
      </c>
    </row>
    <row r="23" spans="1:7">
      <c r="A23" s="3" t="s">
        <v>31</v>
      </c>
      <c r="B23" s="3" t="s">
        <v>32</v>
      </c>
      <c r="C23" s="17">
        <v>458</v>
      </c>
      <c r="D23" s="17">
        <v>4</v>
      </c>
      <c r="E23" s="20">
        <f t="shared" si="0"/>
        <v>3664</v>
      </c>
    </row>
    <row r="24" spans="1:7">
      <c r="A24" s="3" t="s">
        <v>33</v>
      </c>
      <c r="B24" s="3" t="s">
        <v>34</v>
      </c>
      <c r="C24" s="17">
        <v>220</v>
      </c>
      <c r="D24" s="17">
        <v>45</v>
      </c>
      <c r="E24" s="20">
        <f t="shared" si="0"/>
        <v>19800</v>
      </c>
    </row>
    <row r="25" spans="1:7">
      <c r="A25" s="3" t="s">
        <v>35</v>
      </c>
      <c r="B25" s="3" t="s">
        <v>36</v>
      </c>
      <c r="C25" s="17">
        <v>25</v>
      </c>
      <c r="D25" s="17">
        <v>125</v>
      </c>
      <c r="E25" s="20">
        <f t="shared" si="0"/>
        <v>6250</v>
      </c>
    </row>
    <row r="26" spans="1:7">
      <c r="A26" s="3" t="s">
        <v>37</v>
      </c>
      <c r="B26" s="3" t="s">
        <v>38</v>
      </c>
      <c r="C26" s="17">
        <v>85</v>
      </c>
      <c r="D26" s="17">
        <v>90</v>
      </c>
      <c r="E26" s="20">
        <f t="shared" si="0"/>
        <v>15300</v>
      </c>
    </row>
    <row r="27" spans="1:7">
      <c r="A27" s="3" t="s">
        <v>39</v>
      </c>
      <c r="B27" s="3" t="s">
        <v>40</v>
      </c>
      <c r="C27" s="17">
        <v>123</v>
      </c>
      <c r="D27" s="17">
        <v>12</v>
      </c>
      <c r="E27" s="20">
        <f t="shared" si="0"/>
        <v>2952</v>
      </c>
    </row>
    <row r="28" spans="1:7">
      <c r="A28" s="3" t="s">
        <v>41</v>
      </c>
      <c r="B28" s="3" t="s">
        <v>42</v>
      </c>
      <c r="C28" s="17">
        <v>156</v>
      </c>
      <c r="D28" s="17">
        <v>23</v>
      </c>
      <c r="E28" s="20">
        <f t="shared" si="0"/>
        <v>7176</v>
      </c>
    </row>
    <row r="29" spans="1:7">
      <c r="D29" s="18">
        <f>SUM(D21:D28)</f>
        <v>333</v>
      </c>
      <c r="E29" s="18">
        <f>SUM(E21:E28)</f>
        <v>88086</v>
      </c>
    </row>
    <row r="30" spans="1:7">
      <c r="D30" s="12" t="s">
        <v>43</v>
      </c>
      <c r="E30" s="13" t="s">
        <v>44</v>
      </c>
    </row>
    <row r="31" spans="1:7">
      <c r="D31" s="10"/>
      <c r="E31" s="11"/>
    </row>
    <row r="32" spans="1:7">
      <c r="A32" s="46" t="s">
        <v>45</v>
      </c>
      <c r="B32" s="47"/>
      <c r="C32" s="47"/>
      <c r="D32" s="47"/>
      <c r="E32" s="47"/>
      <c r="F32" s="47"/>
      <c r="G32" s="28"/>
    </row>
    <row r="33" spans="1:7">
      <c r="A33" s="28"/>
      <c r="G33" s="28"/>
    </row>
    <row r="34" spans="1:7">
      <c r="A34" s="44" t="s">
        <v>46</v>
      </c>
      <c r="D34" s="2" t="s">
        <v>47</v>
      </c>
      <c r="E34" s="5" t="s">
        <v>48</v>
      </c>
    </row>
    <row r="35" spans="1:7">
      <c r="A35" s="44" t="s">
        <v>49</v>
      </c>
      <c r="B35"/>
      <c r="D35" s="21">
        <f>D29/C6</f>
        <v>2.6640000000000001</v>
      </c>
      <c r="E35" s="25">
        <f>E29/D35</f>
        <v>33065.315315315311</v>
      </c>
    </row>
    <row r="36" spans="1:7">
      <c r="B36"/>
      <c r="D36" s="21"/>
      <c r="E36" s="25"/>
    </row>
    <row r="37" spans="1:7">
      <c r="A37" s="46" t="s">
        <v>50</v>
      </c>
      <c r="B37" s="47"/>
      <c r="C37" s="47"/>
      <c r="D37" s="47"/>
      <c r="E37" s="47"/>
      <c r="F37" s="47"/>
      <c r="G37" s="28"/>
    </row>
    <row r="38" spans="1:7" ht="8.1" customHeight="1" thickBot="1">
      <c r="D38" s="14"/>
      <c r="E38" s="15"/>
    </row>
    <row r="39" spans="1:7" ht="17.100000000000001" thickTop="1">
      <c r="A39" s="31" t="s">
        <v>51</v>
      </c>
      <c r="B39" s="32"/>
      <c r="C39" s="32"/>
      <c r="D39" s="32"/>
      <c r="E39" s="33">
        <f>E35*F16</f>
        <v>6208.444480836768</v>
      </c>
    </row>
    <row r="40" spans="1:7" ht="17.100000000000001" thickBot="1">
      <c r="A40" s="34" t="s">
        <v>52</v>
      </c>
      <c r="B40" s="35"/>
      <c r="C40" s="36"/>
      <c r="D40" s="37"/>
      <c r="E40" s="38">
        <f>E39/D29</f>
        <v>18.643977419930234</v>
      </c>
    </row>
    <row r="41" spans="1:7" ht="15" thickTop="1"/>
    <row r="42" spans="1:7">
      <c r="A42" s="45" t="s">
        <v>53</v>
      </c>
      <c r="B42" s="48"/>
      <c r="C42" s="48"/>
      <c r="D42" s="48"/>
      <c r="E42" s="48"/>
      <c r="F42" s="48"/>
      <c r="G42" s="28"/>
    </row>
    <row r="43" spans="1:7" ht="9" customHeight="1"/>
    <row r="44" spans="1:7">
      <c r="A44" s="29" t="s">
        <v>54</v>
      </c>
      <c r="B44"/>
      <c r="C44" s="8" t="s">
        <v>55</v>
      </c>
      <c r="D44" s="8" t="s">
        <v>56</v>
      </c>
      <c r="E44" s="8" t="s">
        <v>57</v>
      </c>
    </row>
    <row r="45" spans="1:7">
      <c r="A45" s="39" t="s">
        <v>58</v>
      </c>
      <c r="B45" s="40"/>
      <c r="C45" s="41">
        <v>56</v>
      </c>
      <c r="D45" s="26">
        <f>$E$39*C45/1000</f>
        <v>347.672890926859</v>
      </c>
      <c r="E45" s="26">
        <f>$E$40*C45/1000</f>
        <v>1.0440627355160932</v>
      </c>
      <c r="F45" s="16"/>
    </row>
    <row r="46" spans="1:7">
      <c r="A46" s="39" t="s">
        <v>59</v>
      </c>
      <c r="B46" s="40"/>
      <c r="C46" s="41">
        <v>1</v>
      </c>
      <c r="D46" s="26">
        <f t="shared" ref="D46:D48" si="1">$E$39*C46/1000</f>
        <v>6.2084444808367678</v>
      </c>
      <c r="E46" s="26">
        <f t="shared" ref="E46:E47" si="2">$E$40*C46/1000</f>
        <v>1.8643977419930235E-2</v>
      </c>
    </row>
    <row r="47" spans="1:7">
      <c r="A47" s="39" t="s">
        <v>60</v>
      </c>
      <c r="B47" s="40"/>
      <c r="C47" s="41">
        <v>50</v>
      </c>
      <c r="D47" s="26">
        <f t="shared" si="1"/>
        <v>310.42222404183838</v>
      </c>
      <c r="E47" s="26">
        <f t="shared" si="2"/>
        <v>0.93219887099651166</v>
      </c>
    </row>
    <row r="48" spans="1:7">
      <c r="A48" s="39" t="s">
        <v>61</v>
      </c>
      <c r="B48" s="40"/>
      <c r="C48" s="41">
        <v>100</v>
      </c>
      <c r="D48" s="26">
        <f t="shared" si="1"/>
        <v>620.84444808367675</v>
      </c>
      <c r="E48" s="26">
        <f t="shared" ref="E48" si="3">$E$40*C48/1000</f>
        <v>1.8643977419930233</v>
      </c>
    </row>
    <row r="50" spans="1:7" ht="63" customHeight="1">
      <c r="A50" s="45" t="s">
        <v>62</v>
      </c>
      <c r="B50" s="45"/>
      <c r="C50" s="45"/>
      <c r="D50" s="45"/>
      <c r="E50" s="45"/>
      <c r="F50" s="45"/>
      <c r="G50" s="28"/>
    </row>
  </sheetData>
  <mergeCells count="9">
    <mergeCell ref="A50:F50"/>
    <mergeCell ref="A32:F32"/>
    <mergeCell ref="A37:F37"/>
    <mergeCell ref="A42:F42"/>
    <mergeCell ref="A2:F2"/>
    <mergeCell ref="A4:F4"/>
    <mergeCell ref="A8:F8"/>
    <mergeCell ref="A10:F10"/>
    <mergeCell ref="A18:F18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1F4480B4CDD48AC91DAF4913C3ADA" ma:contentTypeVersion="17" ma:contentTypeDescription="Create a new document." ma:contentTypeScope="" ma:versionID="c07142575ff708f6b7f2b2b063fb42de">
  <xsd:schema xmlns:xsd="http://www.w3.org/2001/XMLSchema" xmlns:xs="http://www.w3.org/2001/XMLSchema" xmlns:p="http://schemas.microsoft.com/office/2006/metadata/properties" xmlns:ns2="e90a8e2d-7e05-4bf8-b621-c08b3e210cb8" xmlns:ns3="f79c8f6e-15c4-4d69-86ed-2fb1470b1698" targetNamespace="http://schemas.microsoft.com/office/2006/metadata/properties" ma:root="true" ma:fieldsID="2eaf4123eff3bbcf13a22ddb3be744cd" ns2:_="" ns3:_="">
    <xsd:import namespace="e90a8e2d-7e05-4bf8-b621-c08b3e210cb8"/>
    <xsd:import namespace="f79c8f6e-15c4-4d69-86ed-2fb1470b1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a8e2d-7e05-4bf8-b621-c08b3e210c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eef73c-1a2c-4587-8fdd-7760a332a3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c8f6e-15c4-4d69-86ed-2fb1470b169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8329ca-c1ba-442c-ae4c-9f2417500952}" ma:internalName="TaxCatchAll" ma:showField="CatchAllData" ma:web="f79c8f6e-15c4-4d69-86ed-2fb1470b16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9c8f6e-15c4-4d69-86ed-2fb1470b1698" xsi:nil="true"/>
    <lcf76f155ced4ddcb4097134ff3c332f xmlns="e90a8e2d-7e05-4bf8-b621-c08b3e210cb8">
      <Terms xmlns="http://schemas.microsoft.com/office/infopath/2007/PartnerControls"/>
    </lcf76f155ced4ddcb4097134ff3c332f>
    <_Flow_SignoffStatus xmlns="e90a8e2d-7e05-4bf8-b621-c08b3e210c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1BCCDE-B2E1-463A-96F3-DDFF956DC701}"/>
</file>

<file path=customXml/itemProps2.xml><?xml version="1.0" encoding="utf-8"?>
<ds:datastoreItem xmlns:ds="http://schemas.openxmlformats.org/officeDocument/2006/customXml" ds:itemID="{AB605F59-E07B-47B6-B30F-425355FE7F80}"/>
</file>

<file path=customXml/itemProps3.xml><?xml version="1.0" encoding="utf-8"?>
<ds:datastoreItem xmlns:ds="http://schemas.openxmlformats.org/officeDocument/2006/customXml" ds:itemID="{78183E04-52F3-4A4C-97C7-E218BFE2A9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 BISOFFI</dc:creator>
  <cp:keywords/>
  <dc:description/>
  <cp:lastModifiedBy/>
  <cp:revision/>
  <dcterms:created xsi:type="dcterms:W3CDTF">2019-10-26T07:10:54Z</dcterms:created>
  <dcterms:modified xsi:type="dcterms:W3CDTF">2022-06-07T15:25:16Z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0x01010002C1F4480B4CDD48AC91DAF4913C3ADA</vt:lpwstr>
  </property>
</Properties>
</file>